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ี.ค. 69/"/>
    </mc:Choice>
  </mc:AlternateContent>
  <xr:revisionPtr revIDLastSave="14" documentId="13_ncr:1_{A44493D0-ABC7-46D5-A99B-26D160DF775E}" xr6:coauthVersionLast="47" xr6:coauthVersionMax="47" xr10:uidLastSave="{7DC968F8-7496-4A85-BEE5-A1AC98C7E3BB}"/>
  <bookViews>
    <workbookView xWindow="1884" yWindow="480" windowWidth="10740" windowHeight="11760" tabRatio="801" firstSheet="3" activeTab="3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state="hidden" r:id="rId3"/>
    <sheet name="ตาราง 2 ล้านบาท" sheetId="97" r:id="rId4"/>
    <sheet name="ตาราง 3 การส่งออกสินค้าสำคัญ" sheetId="98" state="hidden" r:id="rId5"/>
    <sheet name="T3_data(t)" sheetId="99" state="hidden" r:id="rId6"/>
    <sheet name="T3_data(t-1)" sheetId="100" state="hidden" r:id="rId7"/>
    <sheet name="ตาราง 4 ตลาดส่งออกสำคัญ" sheetId="101" state="hidden" r:id="rId8"/>
    <sheet name="T4_data" sheetId="102" state="hidden" r:id="rId9"/>
    <sheet name="ตาราง 5 สินค้านำเข้าสำคัญ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ล้านดอลลาร์สหรัฐ'!$C$1:$Z$92</definedName>
    <definedName name="_xlnm.Print_Area" localSheetId="3">'ตาราง 2 ล้านบาท'!$C$1:$Z$92</definedName>
    <definedName name="_xlnm.Print_Area" localSheetId="4">'ตาราง 3 การส่งออกสินค้าสำคัญ'!$A$1:$N$78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74" i="103" l="1"/>
  <c r="L374" i="103"/>
  <c r="K374" i="103"/>
  <c r="J374" i="103"/>
  <c r="M367" i="103"/>
  <c r="L367" i="103"/>
  <c r="K367" i="103"/>
  <c r="J367" i="103"/>
  <c r="M363" i="103"/>
  <c r="L363" i="103"/>
  <c r="K363" i="103"/>
  <c r="J363" i="103"/>
  <c r="M362" i="103"/>
  <c r="L362" i="103"/>
  <c r="K362" i="103"/>
  <c r="J362" i="103"/>
  <c r="M344" i="103"/>
  <c r="L344" i="103"/>
  <c r="K344" i="103"/>
  <c r="J344" i="103"/>
  <c r="M338" i="103"/>
  <c r="L338" i="103"/>
  <c r="K338" i="103"/>
  <c r="J338" i="103"/>
  <c r="M335" i="103"/>
  <c r="L335" i="103"/>
  <c r="K335" i="103"/>
  <c r="J335" i="103"/>
  <c r="M334" i="103"/>
  <c r="L334" i="103"/>
  <c r="K334" i="103"/>
  <c r="J334" i="103"/>
  <c r="M327" i="103"/>
  <c r="L327" i="103"/>
  <c r="K327" i="103"/>
  <c r="J327" i="103"/>
  <c r="M313" i="103"/>
  <c r="L313" i="103"/>
  <c r="K313" i="103"/>
  <c r="J313" i="103"/>
  <c r="M309" i="103"/>
  <c r="L309" i="103"/>
  <c r="K309" i="103"/>
  <c r="J309" i="103"/>
  <c r="M304" i="103"/>
  <c r="L304" i="103"/>
  <c r="K304" i="103"/>
  <c r="J304" i="103"/>
  <c r="M277" i="103"/>
  <c r="L277" i="103"/>
  <c r="K277" i="103"/>
  <c r="J277" i="103"/>
  <c r="M274" i="103"/>
  <c r="L274" i="103"/>
  <c r="K274" i="103"/>
  <c r="J274" i="103"/>
  <c r="M268" i="103"/>
  <c r="L268" i="103"/>
  <c r="K268" i="103"/>
  <c r="J268" i="103"/>
  <c r="M267" i="103"/>
  <c r="L267" i="103"/>
  <c r="K267" i="103"/>
  <c r="J267" i="103"/>
  <c r="M264" i="103"/>
  <c r="L264" i="103"/>
  <c r="K264" i="103"/>
  <c r="J264" i="103"/>
  <c r="M256" i="103"/>
  <c r="L256" i="103"/>
  <c r="K256" i="103"/>
  <c r="J256" i="103"/>
  <c r="M246" i="103"/>
  <c r="L246" i="103"/>
  <c r="K246" i="103"/>
  <c r="J246" i="103"/>
  <c r="M239" i="103"/>
  <c r="L239" i="103"/>
  <c r="K239" i="103"/>
  <c r="J239" i="103"/>
  <c r="M236" i="103"/>
  <c r="L236" i="103"/>
  <c r="K236" i="103"/>
  <c r="J236" i="103"/>
  <c r="M233" i="103"/>
  <c r="L233" i="103"/>
  <c r="K233" i="103"/>
  <c r="J233" i="103"/>
  <c r="M221" i="103"/>
  <c r="L221" i="103"/>
  <c r="K221" i="103"/>
  <c r="J221" i="103"/>
  <c r="M204" i="103"/>
  <c r="L204" i="103"/>
  <c r="K204" i="103"/>
  <c r="J204" i="103"/>
  <c r="M200" i="103"/>
  <c r="L200" i="103"/>
  <c r="K200" i="103"/>
  <c r="J200" i="103"/>
  <c r="M188" i="103"/>
  <c r="L188" i="103"/>
  <c r="K188" i="103"/>
  <c r="J188" i="103"/>
  <c r="M183" i="103"/>
  <c r="L183" i="103"/>
  <c r="K183" i="103"/>
  <c r="J183" i="103"/>
  <c r="M179" i="103"/>
  <c r="L179" i="103"/>
  <c r="K179" i="103"/>
  <c r="J179" i="103"/>
  <c r="M174" i="103"/>
  <c r="L174" i="103"/>
  <c r="K174" i="103"/>
  <c r="J174" i="103"/>
  <c r="M170" i="103"/>
  <c r="L170" i="103"/>
  <c r="K170" i="103"/>
  <c r="J170" i="103"/>
  <c r="M158" i="103"/>
  <c r="L158" i="103"/>
  <c r="K158" i="103"/>
  <c r="J158" i="103"/>
  <c r="M115" i="103"/>
  <c r="L115" i="103"/>
  <c r="K115" i="103"/>
  <c r="J115" i="103"/>
  <c r="M108" i="103"/>
  <c r="L108" i="103"/>
  <c r="K108" i="103"/>
  <c r="J108" i="103"/>
  <c r="M361" i="103"/>
  <c r="L361" i="103"/>
  <c r="K361" i="103"/>
  <c r="J361" i="103"/>
  <c r="M240" i="103"/>
  <c r="L240" i="103"/>
  <c r="K240" i="103"/>
  <c r="J240" i="103"/>
  <c r="M107" i="103"/>
  <c r="L107" i="103"/>
  <c r="K107" i="103"/>
  <c r="J107" i="103"/>
  <c r="J49" i="103"/>
  <c r="M82" i="103"/>
  <c r="L82" i="103"/>
  <c r="K82" i="103"/>
  <c r="J82" i="103"/>
  <c r="M78" i="103"/>
  <c r="L78" i="103"/>
  <c r="K78" i="103"/>
  <c r="J78" i="103"/>
  <c r="M66" i="103"/>
  <c r="L66" i="103"/>
  <c r="K66" i="103"/>
  <c r="J66" i="103"/>
  <c r="M49" i="103"/>
  <c r="L49" i="103"/>
  <c r="K49" i="103"/>
  <c r="K30" i="103"/>
  <c r="L30" i="103"/>
  <c r="M30" i="103"/>
  <c r="J30" i="103"/>
  <c r="K20" i="103"/>
  <c r="L20" i="103"/>
  <c r="M20" i="103"/>
  <c r="J20" i="103"/>
  <c r="M15" i="103"/>
  <c r="L15" i="103"/>
  <c r="K15" i="103"/>
  <c r="J15" i="103"/>
  <c r="M9" i="103"/>
  <c r="L9" i="103"/>
  <c r="K9" i="103"/>
  <c r="J9" i="103"/>
  <c r="K8" i="103"/>
  <c r="L8" i="103"/>
  <c r="M8" i="103"/>
  <c r="J8" i="103"/>
  <c r="L7" i="103"/>
  <c r="M7" i="103"/>
  <c r="K7" i="103"/>
  <c r="J7" i="103"/>
  <c r="K6" i="103"/>
  <c r="L6" i="103"/>
  <c r="M6" i="103"/>
  <c r="J6" i="103"/>
  <c r="B10" i="103"/>
  <c r="B11" i="103"/>
  <c r="B12" i="103"/>
  <c r="B13" i="103"/>
  <c r="B14" i="103"/>
  <c r="B16" i="103"/>
  <c r="B17" i="103"/>
  <c r="B18" i="103"/>
  <c r="B19" i="103"/>
  <c r="B21" i="103"/>
  <c r="B22" i="103"/>
  <c r="B23" i="103"/>
  <c r="B24" i="103"/>
  <c r="B25" i="103"/>
  <c r="B26" i="103"/>
  <c r="B27" i="103"/>
  <c r="B28" i="103"/>
  <c r="B29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83" i="103"/>
  <c r="B84" i="103"/>
  <c r="B85" i="103"/>
  <c r="B86" i="103"/>
  <c r="B87" i="103"/>
  <c r="B88" i="103"/>
  <c r="B89" i="103"/>
  <c r="B90" i="103"/>
  <c r="B91" i="103"/>
  <c r="B92" i="103"/>
  <c r="B93" i="103"/>
  <c r="B94" i="103"/>
  <c r="B95" i="103"/>
  <c r="B96" i="103"/>
  <c r="B97" i="103"/>
  <c r="B98" i="103"/>
  <c r="B99" i="103"/>
  <c r="B100" i="103"/>
  <c r="B101" i="103"/>
  <c r="B102" i="103"/>
  <c r="B103" i="103"/>
  <c r="B104" i="103"/>
  <c r="B105" i="103"/>
  <c r="B106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4" i="103"/>
  <c r="B235" i="103"/>
  <c r="B237" i="103"/>
  <c r="B238" i="103"/>
  <c r="B241" i="103"/>
  <c r="B242" i="103"/>
  <c r="B243" i="103"/>
  <c r="B244" i="103"/>
  <c r="B245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39" i="103"/>
  <c r="B340" i="103"/>
  <c r="B341" i="103"/>
  <c r="B342" i="103"/>
  <c r="B343" i="103"/>
  <c r="B345" i="103"/>
  <c r="B346" i="103"/>
  <c r="B347" i="103"/>
  <c r="B348" i="103"/>
  <c r="B349" i="103"/>
  <c r="B350" i="103"/>
  <c r="B351" i="103"/>
  <c r="B352" i="103"/>
  <c r="B353" i="103"/>
  <c r="B354" i="103"/>
  <c r="B355" i="103"/>
  <c r="B356" i="103"/>
  <c r="B357" i="103"/>
  <c r="B358" i="103"/>
  <c r="B359" i="103"/>
  <c r="B360" i="103"/>
  <c r="B383" i="103"/>
  <c r="B364" i="103"/>
  <c r="B365" i="103"/>
  <c r="B366" i="103"/>
  <c r="B368" i="103"/>
  <c r="B369" i="103"/>
  <c r="B370" i="103"/>
  <c r="B371" i="103"/>
  <c r="B372" i="103"/>
  <c r="B373" i="103"/>
  <c r="B375" i="103"/>
  <c r="B376" i="103"/>
  <c r="B377" i="103"/>
  <c r="B378" i="103"/>
  <c r="B379" i="103"/>
  <c r="N66" i="97" l="1"/>
  <c r="Z36" i="97"/>
  <c r="N36" i="97"/>
  <c r="Z6" i="97"/>
  <c r="N6" i="97"/>
  <c r="N66" i="96"/>
  <c r="Z36" i="96"/>
  <c r="N36" i="96"/>
  <c r="Z6" i="96"/>
  <c r="N6" i="96"/>
  <c r="L6" i="98"/>
  <c r="K36" i="98"/>
  <c r="L36" i="98"/>
  <c r="M36" i="98"/>
  <c r="N36" i="98"/>
  <c r="K37" i="98"/>
  <c r="L37" i="98"/>
  <c r="M37" i="98"/>
  <c r="N37" i="98"/>
  <c r="K38" i="98"/>
  <c r="L38" i="98"/>
  <c r="M38" i="98"/>
  <c r="N38" i="98"/>
  <c r="K39" i="98"/>
  <c r="L39" i="98"/>
  <c r="M39" i="98"/>
  <c r="N39" i="98"/>
  <c r="K40" i="98"/>
  <c r="L40" i="98"/>
  <c r="M40" i="98"/>
  <c r="N40" i="98"/>
  <c r="K41" i="98"/>
  <c r="L41" i="98"/>
  <c r="M41" i="98"/>
  <c r="N41" i="98"/>
  <c r="K42" i="98"/>
  <c r="L42" i="98"/>
  <c r="M42" i="98"/>
  <c r="N42" i="98"/>
  <c r="K43" i="98"/>
  <c r="L43" i="98"/>
  <c r="M43" i="98"/>
  <c r="N43" i="98"/>
  <c r="K44" i="98"/>
  <c r="L44" i="98"/>
  <c r="M44" i="98"/>
  <c r="N44" i="98"/>
  <c r="K45" i="98"/>
  <c r="L45" i="98"/>
  <c r="M45" i="98"/>
  <c r="N45" i="98"/>
  <c r="K46" i="98"/>
  <c r="L46" i="98"/>
  <c r="M46" i="98"/>
  <c r="N46" i="98"/>
  <c r="K47" i="98"/>
  <c r="L47" i="98"/>
  <c r="M47" i="98"/>
  <c r="N47" i="98"/>
  <c r="K48" i="98"/>
  <c r="L48" i="98"/>
  <c r="M48" i="98"/>
  <c r="N48" i="98"/>
  <c r="K49" i="98"/>
  <c r="L49" i="98"/>
  <c r="M49" i="98"/>
  <c r="N49" i="98"/>
  <c r="K50" i="98"/>
  <c r="L50" i="98"/>
  <c r="M50" i="98"/>
  <c r="N50" i="98"/>
  <c r="K51" i="98"/>
  <c r="L51" i="98"/>
  <c r="M51" i="98"/>
  <c r="N51" i="98"/>
  <c r="K52" i="98"/>
  <c r="L52" i="98"/>
  <c r="M52" i="98"/>
  <c r="N52" i="98"/>
  <c r="K53" i="98"/>
  <c r="L53" i="98"/>
  <c r="M53" i="98"/>
  <c r="N53" i="98"/>
  <c r="K54" i="98"/>
  <c r="L54" i="98"/>
  <c r="M54" i="98"/>
  <c r="N54" i="98"/>
  <c r="K55" i="98"/>
  <c r="L55" i="98"/>
  <c r="M55" i="98"/>
  <c r="N55" i="98"/>
  <c r="K56" i="98"/>
  <c r="L56" i="98"/>
  <c r="M56" i="98"/>
  <c r="N56" i="98"/>
  <c r="K57" i="98"/>
  <c r="L57" i="98"/>
  <c r="M57" i="98"/>
  <c r="N57" i="98"/>
  <c r="K58" i="98"/>
  <c r="L58" i="98"/>
  <c r="M58" i="98"/>
  <c r="N58" i="98"/>
  <c r="K59" i="98"/>
  <c r="L59" i="98"/>
  <c r="M59" i="98"/>
  <c r="N59" i="98"/>
  <c r="K60" i="98"/>
  <c r="L60" i="98"/>
  <c r="M60" i="98"/>
  <c r="N60" i="98"/>
  <c r="K61" i="98"/>
  <c r="L61" i="98"/>
  <c r="M61" i="98"/>
  <c r="N61" i="98"/>
  <c r="K62" i="98"/>
  <c r="L62" i="98"/>
  <c r="M62" i="98"/>
  <c r="N62" i="98"/>
  <c r="K63" i="98"/>
  <c r="L63" i="98"/>
  <c r="M63" i="98"/>
  <c r="N63" i="98"/>
  <c r="K64" i="98"/>
  <c r="L64" i="98"/>
  <c r="M64" i="98"/>
  <c r="N64" i="98"/>
  <c r="K65" i="98"/>
  <c r="L65" i="98"/>
  <c r="M65" i="98"/>
  <c r="N65" i="98"/>
  <c r="K66" i="98"/>
  <c r="L66" i="98"/>
  <c r="M66" i="98"/>
  <c r="N66" i="98"/>
  <c r="K67" i="98"/>
  <c r="L67" i="98"/>
  <c r="M67" i="98"/>
  <c r="N67" i="98"/>
  <c r="K68" i="98"/>
  <c r="L68" i="98"/>
  <c r="M68" i="98"/>
  <c r="N68" i="98"/>
  <c r="K69" i="98"/>
  <c r="L69" i="98"/>
  <c r="M69" i="98"/>
  <c r="N69" i="98"/>
  <c r="K70" i="98"/>
  <c r="L70" i="98"/>
  <c r="M70" i="98"/>
  <c r="N70" i="98"/>
  <c r="K71" i="98"/>
  <c r="L71" i="98"/>
  <c r="M71" i="98"/>
  <c r="N71" i="98"/>
  <c r="K72" i="98"/>
  <c r="L72" i="98"/>
  <c r="M72" i="98"/>
  <c r="N72" i="98"/>
  <c r="K73" i="98"/>
  <c r="L73" i="98"/>
  <c r="M73" i="98"/>
  <c r="N73" i="98"/>
  <c r="K74" i="98"/>
  <c r="L74" i="98"/>
  <c r="M74" i="98"/>
  <c r="N74" i="98"/>
  <c r="K75" i="98"/>
  <c r="L75" i="98"/>
  <c r="M75" i="98"/>
  <c r="N75" i="98"/>
  <c r="K76" i="98"/>
  <c r="L76" i="98"/>
  <c r="M76" i="98"/>
  <c r="N76" i="98"/>
  <c r="L35" i="98"/>
  <c r="M35" i="98"/>
  <c r="N35" i="98"/>
  <c r="K35" i="98"/>
  <c r="L34" i="98"/>
  <c r="M34" i="98"/>
  <c r="N34" i="98"/>
  <c r="K34" i="98"/>
  <c r="K30" i="98"/>
  <c r="L30" i="98"/>
  <c r="M30" i="98"/>
  <c r="N30" i="98"/>
  <c r="K31" i="98"/>
  <c r="L31" i="98"/>
  <c r="M31" i="98"/>
  <c r="N31" i="98"/>
  <c r="L29" i="98"/>
  <c r="M29" i="98"/>
  <c r="N29" i="98"/>
  <c r="K29" i="98"/>
  <c r="L26" i="98"/>
  <c r="M26" i="98"/>
  <c r="N26" i="98"/>
  <c r="K26" i="98"/>
  <c r="K19" i="98"/>
  <c r="L19" i="98"/>
  <c r="M19" i="98"/>
  <c r="N19" i="98"/>
  <c r="K20" i="98"/>
  <c r="L20" i="98"/>
  <c r="M20" i="98"/>
  <c r="N20" i="98"/>
  <c r="K21" i="98"/>
  <c r="L21" i="98"/>
  <c r="M21" i="98"/>
  <c r="N21" i="98"/>
  <c r="K22" i="98"/>
  <c r="L22" i="98"/>
  <c r="M22" i="98"/>
  <c r="N22" i="98"/>
  <c r="K23" i="98"/>
  <c r="L23" i="98"/>
  <c r="M23" i="98"/>
  <c r="N23" i="98"/>
  <c r="L18" i="98"/>
  <c r="M18" i="98"/>
  <c r="N18" i="98"/>
  <c r="K18" i="98"/>
  <c r="L15" i="98"/>
  <c r="M15" i="98"/>
  <c r="N15" i="98"/>
  <c r="K15" i="98"/>
  <c r="L12" i="98"/>
  <c r="M12" i="98"/>
  <c r="N12" i="98"/>
  <c r="K12" i="98"/>
  <c r="K7" i="98"/>
  <c r="L7" i="98"/>
  <c r="M7" i="98"/>
  <c r="N7" i="98"/>
  <c r="K8" i="98"/>
  <c r="L8" i="98"/>
  <c r="M8" i="98"/>
  <c r="N8" i="98"/>
  <c r="K9" i="98"/>
  <c r="L9" i="98"/>
  <c r="M9" i="98"/>
  <c r="N9" i="98"/>
  <c r="M6" i="98"/>
  <c r="N6" i="98"/>
  <c r="K6" i="98"/>
  <c r="N5" i="98"/>
  <c r="M5" i="98"/>
  <c r="L5" i="98"/>
  <c r="K5" i="98"/>
  <c r="E4" i="101"/>
  <c r="I4" i="101"/>
  <c r="R4" i="101" s="1"/>
  <c r="N65" i="97" l="1"/>
  <c r="Z35" i="97"/>
  <c r="N65" i="96"/>
  <c r="Z35" i="96"/>
  <c r="AM35" i="96" s="1"/>
  <c r="Z5" i="97"/>
  <c r="Z5" i="96"/>
  <c r="C1168" i="105"/>
  <c r="C1167" i="105"/>
  <c r="C1166" i="105"/>
  <c r="C1165" i="105"/>
  <c r="C1164" i="105"/>
  <c r="C1163" i="105"/>
  <c r="C1162" i="105"/>
  <c r="C1161" i="105"/>
  <c r="C1160" i="105"/>
  <c r="C1159" i="105"/>
  <c r="C1158" i="105"/>
  <c r="C1157" i="105"/>
  <c r="C1156" i="105"/>
  <c r="C1155" i="105"/>
  <c r="C1154" i="105"/>
  <c r="C1153" i="105"/>
  <c r="C1152" i="105"/>
  <c r="C1151" i="105"/>
  <c r="C1150" i="105"/>
  <c r="C1149" i="105"/>
  <c r="C1148" i="105"/>
  <c r="C1147" i="105"/>
  <c r="C1146" i="105"/>
  <c r="C1145" i="105"/>
  <c r="C1144" i="105"/>
  <c r="C1143" i="105"/>
  <c r="C1142" i="105"/>
  <c r="C1141" i="105"/>
  <c r="C1140" i="105"/>
  <c r="C1139" i="105"/>
  <c r="C1138" i="105"/>
  <c r="C1137" i="105"/>
  <c r="C1136" i="105"/>
  <c r="C1135" i="105"/>
  <c r="C1134" i="105"/>
  <c r="C1133" i="105"/>
  <c r="C1132" i="105"/>
  <c r="C1131" i="105"/>
  <c r="C1130" i="105"/>
  <c r="C1129" i="105"/>
  <c r="C1128" i="105"/>
  <c r="C1127" i="105"/>
  <c r="C1126" i="105"/>
  <c r="C1125" i="105"/>
  <c r="C1124" i="105"/>
  <c r="C1123" i="105"/>
  <c r="C1122" i="105"/>
  <c r="C1121" i="105"/>
  <c r="C1120" i="105"/>
  <c r="C1119" i="105"/>
  <c r="C1118" i="105"/>
  <c r="C1117" i="105"/>
  <c r="C1116" i="105"/>
  <c r="C1115" i="105"/>
  <c r="C1114" i="105"/>
  <c r="C1113" i="105"/>
  <c r="C1112" i="105"/>
  <c r="C1111" i="105"/>
  <c r="C1110" i="105"/>
  <c r="C1109" i="105"/>
  <c r="C1108" i="105"/>
  <c r="C1107" i="105"/>
  <c r="C1106" i="105"/>
  <c r="C1105" i="105"/>
  <c r="C1104" i="105"/>
  <c r="C1103" i="105"/>
  <c r="C1102" i="105"/>
  <c r="C1101" i="105"/>
  <c r="C1100" i="105"/>
  <c r="C1099" i="105"/>
  <c r="C1098" i="105"/>
  <c r="C1097" i="105"/>
  <c r="C1096" i="105"/>
  <c r="C1095" i="105"/>
  <c r="C1094" i="105"/>
  <c r="C1093" i="105"/>
  <c r="C1092" i="105"/>
  <c r="C1091" i="105"/>
  <c r="C1090" i="105"/>
  <c r="C1089" i="105"/>
  <c r="C1088" i="105"/>
  <c r="C1087" i="105"/>
  <c r="C1086" i="105"/>
  <c r="C1085" i="105"/>
  <c r="C1084" i="105"/>
  <c r="C1083" i="105"/>
  <c r="C1082" i="105"/>
  <c r="C1081" i="105"/>
  <c r="C1080" i="105"/>
  <c r="C1079" i="105"/>
  <c r="C1078" i="105"/>
  <c r="C1077" i="105"/>
  <c r="C1076" i="105"/>
  <c r="C1075" i="105"/>
  <c r="C1074" i="105"/>
  <c r="C1073" i="105"/>
  <c r="C1072" i="105"/>
  <c r="C1071" i="105"/>
  <c r="C1070" i="105"/>
  <c r="C1069" i="105"/>
  <c r="C1068" i="105"/>
  <c r="C1067" i="105"/>
  <c r="C1066" i="105"/>
  <c r="C1065" i="105"/>
  <c r="C1064" i="105"/>
  <c r="C1063" i="105"/>
  <c r="C1062" i="105"/>
  <c r="C1061" i="105"/>
  <c r="C1060" i="105"/>
  <c r="C1059" i="105"/>
  <c r="C1058" i="105"/>
  <c r="C1057" i="105"/>
  <c r="C1056" i="105"/>
  <c r="C1055" i="105"/>
  <c r="C1054" i="105"/>
  <c r="C1053" i="105"/>
  <c r="C1052" i="105"/>
  <c r="C1051" i="105"/>
  <c r="C1050" i="105"/>
  <c r="C1049" i="105"/>
  <c r="C1048" i="105"/>
  <c r="C1047" i="105"/>
  <c r="C1046" i="105"/>
  <c r="C1045" i="105"/>
  <c r="C1044" i="105"/>
  <c r="C1043" i="105"/>
  <c r="C1042" i="105"/>
  <c r="C1041" i="105"/>
  <c r="C1040" i="105"/>
  <c r="C1039" i="105"/>
  <c r="C1038" i="105"/>
  <c r="C1037" i="105"/>
  <c r="C1036" i="105"/>
  <c r="C1035" i="105"/>
  <c r="C1034" i="105"/>
  <c r="C1033" i="105"/>
  <c r="C1032" i="105"/>
  <c r="C1031" i="105"/>
  <c r="C1030" i="105"/>
  <c r="C1029" i="105"/>
  <c r="C1028" i="105"/>
  <c r="C1027" i="105"/>
  <c r="C1026" i="105"/>
  <c r="C1025" i="105"/>
  <c r="C1024" i="105"/>
  <c r="C1023" i="105"/>
  <c r="C1022" i="105"/>
  <c r="C1021" i="105"/>
  <c r="C1020" i="105"/>
  <c r="C1019" i="105"/>
  <c r="C1018" i="105"/>
  <c r="C1017" i="105"/>
  <c r="C1016" i="105"/>
  <c r="C1015" i="105"/>
  <c r="C1014" i="105"/>
  <c r="C1013" i="105"/>
  <c r="C1012" i="105"/>
  <c r="C1011" i="105"/>
  <c r="C1010" i="105"/>
  <c r="C1009" i="105"/>
  <c r="C1008" i="105"/>
  <c r="C1007" i="105"/>
  <c r="C1006" i="105"/>
  <c r="C1005" i="105"/>
  <c r="C1004" i="105"/>
  <c r="C1003" i="105"/>
  <c r="C1002" i="105"/>
  <c r="C1001" i="105"/>
  <c r="C1000" i="105"/>
  <c r="C999" i="105"/>
  <c r="C998" i="105"/>
  <c r="C997" i="105"/>
  <c r="C996" i="105"/>
  <c r="C995" i="105"/>
  <c r="C994" i="105"/>
  <c r="C993" i="105"/>
  <c r="C992" i="105"/>
  <c r="C991" i="105"/>
  <c r="C990" i="105"/>
  <c r="C989" i="105"/>
  <c r="C988" i="105"/>
  <c r="C987" i="105"/>
  <c r="C986" i="105"/>
  <c r="C985" i="105"/>
  <c r="C984" i="105"/>
  <c r="C983" i="105"/>
  <c r="C982" i="105"/>
  <c r="C981" i="105"/>
  <c r="C980" i="105"/>
  <c r="C979" i="105"/>
  <c r="C978" i="105"/>
  <c r="C977" i="105"/>
  <c r="C976" i="105"/>
  <c r="C975" i="105"/>
  <c r="C974" i="105"/>
  <c r="C973" i="105"/>
  <c r="C972" i="105"/>
  <c r="C971" i="105"/>
  <c r="C970" i="105"/>
  <c r="C969" i="105"/>
  <c r="C968" i="105"/>
  <c r="C967" i="105"/>
  <c r="C966" i="105"/>
  <c r="C965" i="105"/>
  <c r="C964" i="105"/>
  <c r="C963" i="105"/>
  <c r="C962" i="105"/>
  <c r="C961" i="105"/>
  <c r="C960" i="105"/>
  <c r="C959" i="105"/>
  <c r="C958" i="105"/>
  <c r="C957" i="105"/>
  <c r="C956" i="105"/>
  <c r="C955" i="105"/>
  <c r="C954" i="105"/>
  <c r="C953" i="105"/>
  <c r="C952" i="105"/>
  <c r="C951" i="105"/>
  <c r="C950" i="105"/>
  <c r="C949" i="105"/>
  <c r="C948" i="105"/>
  <c r="C947" i="105"/>
  <c r="C946" i="105"/>
  <c r="C945" i="105"/>
  <c r="C944" i="105"/>
  <c r="C943" i="105"/>
  <c r="C942" i="105"/>
  <c r="C941" i="105"/>
  <c r="C940" i="105"/>
  <c r="C939" i="105"/>
  <c r="C938" i="105"/>
  <c r="C937" i="105"/>
  <c r="C936" i="105"/>
  <c r="C935" i="105"/>
  <c r="C934" i="105"/>
  <c r="C933" i="105"/>
  <c r="C932" i="105"/>
  <c r="C931" i="105"/>
  <c r="C930" i="105"/>
  <c r="C929" i="105"/>
  <c r="C928" i="105"/>
  <c r="C927" i="105"/>
  <c r="C926" i="105"/>
  <c r="C925" i="105"/>
  <c r="C924" i="105"/>
  <c r="C923" i="105"/>
  <c r="C922" i="105"/>
  <c r="C921" i="105"/>
  <c r="C920" i="105"/>
  <c r="C919" i="105"/>
  <c r="C918" i="105"/>
  <c r="C917" i="105"/>
  <c r="C916" i="105"/>
  <c r="C915" i="105"/>
  <c r="C914" i="105"/>
  <c r="C913" i="105"/>
  <c r="C912" i="105"/>
  <c r="C911" i="105"/>
  <c r="C910" i="105"/>
  <c r="C909" i="105"/>
  <c r="C908" i="105"/>
  <c r="C907" i="105"/>
  <c r="C906" i="105"/>
  <c r="C905" i="105"/>
  <c r="C904" i="105"/>
  <c r="C903" i="105"/>
  <c r="C902" i="105"/>
  <c r="C901" i="105"/>
  <c r="C900" i="105"/>
  <c r="C899" i="105"/>
  <c r="C898" i="105"/>
  <c r="C897" i="105"/>
  <c r="C896" i="105"/>
  <c r="C895" i="105"/>
  <c r="C894" i="105"/>
  <c r="C893" i="105"/>
  <c r="C892" i="105"/>
  <c r="C891" i="105"/>
  <c r="C890" i="105"/>
  <c r="C889" i="105"/>
  <c r="C888" i="105"/>
  <c r="C887" i="105"/>
  <c r="C886" i="105"/>
  <c r="C885" i="105"/>
  <c r="C884" i="105"/>
  <c r="C883" i="105"/>
  <c r="C882" i="105"/>
  <c r="C881" i="105"/>
  <c r="C880" i="105"/>
  <c r="C879" i="105"/>
  <c r="C878" i="105"/>
  <c r="C877" i="105"/>
  <c r="C876" i="105"/>
  <c r="C875" i="105"/>
  <c r="C874" i="105"/>
  <c r="C873" i="105"/>
  <c r="C872" i="105"/>
  <c r="C871" i="105"/>
  <c r="C870" i="105"/>
  <c r="C869" i="105"/>
  <c r="C868" i="105"/>
  <c r="C867" i="105"/>
  <c r="C866" i="105"/>
  <c r="C865" i="105"/>
  <c r="C864" i="105"/>
  <c r="C863" i="105"/>
  <c r="C862" i="105"/>
  <c r="C861" i="105"/>
  <c r="C860" i="105"/>
  <c r="C859" i="105"/>
  <c r="C858" i="105"/>
  <c r="C857" i="105"/>
  <c r="C856" i="105"/>
  <c r="C855" i="105"/>
  <c r="C854" i="105"/>
  <c r="C853" i="105"/>
  <c r="C852" i="105"/>
  <c r="C851" i="105"/>
  <c r="C850" i="105"/>
  <c r="C849" i="105"/>
  <c r="C848" i="105"/>
  <c r="C847" i="105"/>
  <c r="C846" i="105"/>
  <c r="C845" i="105"/>
  <c r="C844" i="105"/>
  <c r="C843" i="105"/>
  <c r="C842" i="105"/>
  <c r="C841" i="105"/>
  <c r="C840" i="105"/>
  <c r="C839" i="105"/>
  <c r="C838" i="105"/>
  <c r="C837" i="105"/>
  <c r="C836" i="105"/>
  <c r="C835" i="105"/>
  <c r="C834" i="105"/>
  <c r="C833" i="105"/>
  <c r="C832" i="105"/>
  <c r="C831" i="105"/>
  <c r="C830" i="105"/>
  <c r="C829" i="105"/>
  <c r="C828" i="105"/>
  <c r="C827" i="105"/>
  <c r="C826" i="105"/>
  <c r="C825" i="105"/>
  <c r="C824" i="105"/>
  <c r="C823" i="105"/>
  <c r="C822" i="105"/>
  <c r="C821" i="105"/>
  <c r="C820" i="105"/>
  <c r="C819" i="105"/>
  <c r="C818" i="105"/>
  <c r="C817" i="105"/>
  <c r="C816" i="105"/>
  <c r="C815" i="105"/>
  <c r="C814" i="105"/>
  <c r="C813" i="105"/>
  <c r="C812" i="105"/>
  <c r="C811" i="105"/>
  <c r="C810" i="105"/>
  <c r="C809" i="105"/>
  <c r="C808" i="105"/>
  <c r="C807" i="105"/>
  <c r="C806" i="105"/>
  <c r="C805" i="105"/>
  <c r="C804" i="105"/>
  <c r="C803" i="105"/>
  <c r="C802" i="105"/>
  <c r="C801" i="105"/>
  <c r="C800" i="105"/>
  <c r="C799" i="105"/>
  <c r="C798" i="105"/>
  <c r="C797" i="105"/>
  <c r="C796" i="105"/>
  <c r="C795" i="105"/>
  <c r="C794" i="105"/>
  <c r="C793" i="105"/>
  <c r="C792" i="105"/>
  <c r="C791" i="105"/>
  <c r="C790" i="105"/>
  <c r="C789" i="105"/>
  <c r="C788" i="105"/>
  <c r="C787" i="105"/>
  <c r="C786" i="105"/>
  <c r="C785" i="105"/>
  <c r="C784" i="105"/>
  <c r="C783" i="105"/>
  <c r="C782" i="105"/>
  <c r="C781" i="105"/>
  <c r="C779" i="105"/>
  <c r="C778" i="105"/>
  <c r="C777" i="105"/>
  <c r="C776" i="105"/>
  <c r="C775" i="105"/>
  <c r="C774" i="105"/>
  <c r="C773" i="105"/>
  <c r="C772" i="105"/>
  <c r="C771" i="105"/>
  <c r="C770" i="105"/>
  <c r="C769" i="105"/>
  <c r="C768" i="105"/>
  <c r="C767" i="105"/>
  <c r="C766" i="105"/>
  <c r="C765" i="105"/>
  <c r="C764" i="105"/>
  <c r="C763" i="105"/>
  <c r="C762" i="105"/>
  <c r="C761" i="105"/>
  <c r="C760" i="105"/>
  <c r="C759" i="105"/>
  <c r="C758" i="105"/>
  <c r="C757" i="105"/>
  <c r="C756" i="105"/>
  <c r="C755" i="105"/>
  <c r="C754" i="105"/>
  <c r="C753" i="105"/>
  <c r="C752" i="105"/>
  <c r="C751" i="105"/>
  <c r="C750" i="105"/>
  <c r="C749" i="105"/>
  <c r="C748" i="105"/>
  <c r="C747" i="105"/>
  <c r="C746" i="105"/>
  <c r="C745" i="105"/>
  <c r="C744" i="105"/>
  <c r="C743" i="105"/>
  <c r="C742" i="105"/>
  <c r="C741" i="105"/>
  <c r="C740" i="105"/>
  <c r="C739" i="105"/>
  <c r="C738" i="105"/>
  <c r="C737" i="105"/>
  <c r="C736" i="105"/>
  <c r="C735" i="105"/>
  <c r="C734" i="105"/>
  <c r="C733" i="105"/>
  <c r="C732" i="105"/>
  <c r="C731" i="105"/>
  <c r="C730" i="105"/>
  <c r="C729" i="105"/>
  <c r="C728" i="105"/>
  <c r="C727" i="105"/>
  <c r="C726" i="105"/>
  <c r="C725" i="105"/>
  <c r="C724" i="105"/>
  <c r="C723" i="105"/>
  <c r="C722" i="105"/>
  <c r="C721" i="105"/>
  <c r="C720" i="105"/>
  <c r="C719" i="105"/>
  <c r="C718" i="105"/>
  <c r="C717" i="105"/>
  <c r="C716" i="105"/>
  <c r="C715" i="105"/>
  <c r="C714" i="105"/>
  <c r="C713" i="105"/>
  <c r="C712" i="105"/>
  <c r="C711" i="105"/>
  <c r="C710" i="105"/>
  <c r="C709" i="105"/>
  <c r="C708" i="105"/>
  <c r="C707" i="105"/>
  <c r="C706" i="105"/>
  <c r="C705" i="105"/>
  <c r="C704" i="105"/>
  <c r="C703" i="105"/>
  <c r="C702" i="105"/>
  <c r="C701" i="105"/>
  <c r="C700" i="105"/>
  <c r="C699" i="105"/>
  <c r="C698" i="105"/>
  <c r="C697" i="105"/>
  <c r="C696" i="105"/>
  <c r="C695" i="105"/>
  <c r="C694" i="105"/>
  <c r="C693" i="105"/>
  <c r="C692" i="105"/>
  <c r="C691" i="105"/>
  <c r="C690" i="105"/>
  <c r="C689" i="105"/>
  <c r="C688" i="105"/>
  <c r="C687" i="105"/>
  <c r="C686" i="105"/>
  <c r="C685" i="105"/>
  <c r="C684" i="105"/>
  <c r="C683" i="105"/>
  <c r="C682" i="105"/>
  <c r="C681" i="105"/>
  <c r="C680" i="105"/>
  <c r="C679" i="105"/>
  <c r="C678" i="105"/>
  <c r="C677" i="105"/>
  <c r="C676" i="105"/>
  <c r="C675" i="105"/>
  <c r="C674" i="105"/>
  <c r="C673" i="105"/>
  <c r="C672" i="105"/>
  <c r="C671" i="105"/>
  <c r="C670" i="105"/>
  <c r="C669" i="105"/>
  <c r="C668" i="105"/>
  <c r="C667" i="105"/>
  <c r="C666" i="105"/>
  <c r="C665" i="105"/>
  <c r="C664" i="105"/>
  <c r="C663" i="105"/>
  <c r="C662" i="105"/>
  <c r="C661" i="105"/>
  <c r="C660" i="105"/>
  <c r="C659" i="105"/>
  <c r="C658" i="105"/>
  <c r="C657" i="105"/>
  <c r="C656" i="105"/>
  <c r="C655" i="105"/>
  <c r="C654" i="105"/>
  <c r="C653" i="105"/>
  <c r="C652" i="105"/>
  <c r="C651" i="105"/>
  <c r="C650" i="105"/>
  <c r="C649" i="105"/>
  <c r="C648" i="105"/>
  <c r="C647" i="105"/>
  <c r="C646" i="105"/>
  <c r="C645" i="105"/>
  <c r="C644" i="105"/>
  <c r="C643" i="105"/>
  <c r="C642" i="105"/>
  <c r="C641" i="105"/>
  <c r="C640" i="105"/>
  <c r="C639" i="105"/>
  <c r="C638" i="105"/>
  <c r="C637" i="105"/>
  <c r="C636" i="105"/>
  <c r="C635" i="105"/>
  <c r="C634" i="105"/>
  <c r="C633" i="105"/>
  <c r="C632" i="105"/>
  <c r="C631" i="105"/>
  <c r="C630" i="105"/>
  <c r="C629" i="105"/>
  <c r="C628" i="105"/>
  <c r="C627" i="105"/>
  <c r="C626" i="105"/>
  <c r="C625" i="105"/>
  <c r="C624" i="105"/>
  <c r="C623" i="105"/>
  <c r="C622" i="105"/>
  <c r="C621" i="105"/>
  <c r="C620" i="105"/>
  <c r="C619" i="105"/>
  <c r="C618" i="105"/>
  <c r="C617" i="105"/>
  <c r="C616" i="105"/>
  <c r="C615" i="105"/>
  <c r="C614" i="105"/>
  <c r="C613" i="105"/>
  <c r="C612" i="105"/>
  <c r="C611" i="105"/>
  <c r="C610" i="105"/>
  <c r="C609" i="105"/>
  <c r="C608" i="105"/>
  <c r="C607" i="105"/>
  <c r="C606" i="105"/>
  <c r="C605" i="105"/>
  <c r="C604" i="105"/>
  <c r="C603" i="105"/>
  <c r="C602" i="105"/>
  <c r="C601" i="105"/>
  <c r="C600" i="105"/>
  <c r="C599" i="105"/>
  <c r="C598" i="105"/>
  <c r="C597" i="105"/>
  <c r="C596" i="105"/>
  <c r="C595" i="105"/>
  <c r="C594" i="105"/>
  <c r="C593" i="105"/>
  <c r="C592" i="105"/>
  <c r="C591" i="105"/>
  <c r="C590" i="105"/>
  <c r="C589" i="105"/>
  <c r="C588" i="105"/>
  <c r="C587" i="105"/>
  <c r="C586" i="105"/>
  <c r="C585" i="105"/>
  <c r="C584" i="105"/>
  <c r="C583" i="105"/>
  <c r="C582" i="105"/>
  <c r="C581" i="105"/>
  <c r="C580" i="105"/>
  <c r="C579" i="105"/>
  <c r="C578" i="105"/>
  <c r="C577" i="105"/>
  <c r="C576" i="105"/>
  <c r="C575" i="105"/>
  <c r="C574" i="105"/>
  <c r="C573" i="105"/>
  <c r="C572" i="105"/>
  <c r="C571" i="105"/>
  <c r="C570" i="105"/>
  <c r="C569" i="105"/>
  <c r="C568" i="105"/>
  <c r="C567" i="105"/>
  <c r="C566" i="105"/>
  <c r="C565" i="105"/>
  <c r="C564" i="105"/>
  <c r="C563" i="105"/>
  <c r="C562" i="105"/>
  <c r="C561" i="105"/>
  <c r="C560" i="105"/>
  <c r="C559" i="105"/>
  <c r="C558" i="105"/>
  <c r="C557" i="105"/>
  <c r="C556" i="105"/>
  <c r="C555" i="105"/>
  <c r="C554" i="105"/>
  <c r="C553" i="105"/>
  <c r="C552" i="105"/>
  <c r="C551" i="105"/>
  <c r="C550" i="105"/>
  <c r="C549" i="105"/>
  <c r="C548" i="105"/>
  <c r="C547" i="105"/>
  <c r="C546" i="105"/>
  <c r="C545" i="105"/>
  <c r="C544" i="105"/>
  <c r="C543" i="105"/>
  <c r="C542" i="105"/>
  <c r="C541" i="105"/>
  <c r="C540" i="105"/>
  <c r="C539" i="105"/>
  <c r="C538" i="105"/>
  <c r="C537" i="105"/>
  <c r="C536" i="105"/>
  <c r="C535" i="105"/>
  <c r="C534" i="105"/>
  <c r="C533" i="105"/>
  <c r="C532" i="105"/>
  <c r="C531" i="105"/>
  <c r="C530" i="105"/>
  <c r="C529" i="105"/>
  <c r="C528" i="105"/>
  <c r="C527" i="105"/>
  <c r="C526" i="105"/>
  <c r="C525" i="105"/>
  <c r="C524" i="105"/>
  <c r="C523" i="105"/>
  <c r="C522" i="105"/>
  <c r="C521" i="105"/>
  <c r="C520" i="105"/>
  <c r="C519" i="105"/>
  <c r="C518" i="105"/>
  <c r="C517" i="105"/>
  <c r="C516" i="105"/>
  <c r="C515" i="105"/>
  <c r="C514" i="105"/>
  <c r="C513" i="105"/>
  <c r="C512" i="105"/>
  <c r="C511" i="105"/>
  <c r="C510" i="105"/>
  <c r="C509" i="105"/>
  <c r="C508" i="105"/>
  <c r="C507" i="105"/>
  <c r="C506" i="105"/>
  <c r="C505" i="105"/>
  <c r="C504" i="105"/>
  <c r="C503" i="105"/>
  <c r="C502" i="105"/>
  <c r="C501" i="105"/>
  <c r="C500" i="105"/>
  <c r="C499" i="105"/>
  <c r="C498" i="105"/>
  <c r="C497" i="105"/>
  <c r="C496" i="105"/>
  <c r="C495" i="105"/>
  <c r="C494" i="105"/>
  <c r="C493" i="105"/>
  <c r="C492" i="105"/>
  <c r="C491" i="105"/>
  <c r="C490" i="105"/>
  <c r="C489" i="105"/>
  <c r="C488" i="105"/>
  <c r="C487" i="105"/>
  <c r="C486" i="105"/>
  <c r="C485" i="105"/>
  <c r="C484" i="105"/>
  <c r="C483" i="105"/>
  <c r="C482" i="105"/>
  <c r="C481" i="105"/>
  <c r="C480" i="105"/>
  <c r="C479" i="105"/>
  <c r="C478" i="105"/>
  <c r="C477" i="105"/>
  <c r="C476" i="105"/>
  <c r="C475" i="105"/>
  <c r="C474" i="105"/>
  <c r="C473" i="105"/>
  <c r="C472" i="105"/>
  <c r="C471" i="105"/>
  <c r="C470" i="105"/>
  <c r="C469" i="105"/>
  <c r="C468" i="105"/>
  <c r="C467" i="105"/>
  <c r="C466" i="105"/>
  <c r="C465" i="105"/>
  <c r="C464" i="105"/>
  <c r="C463" i="105"/>
  <c r="C462" i="105"/>
  <c r="C461" i="105"/>
  <c r="C460" i="105"/>
  <c r="C459" i="105"/>
  <c r="C458" i="105"/>
  <c r="C457" i="105"/>
  <c r="C456" i="105"/>
  <c r="C455" i="105"/>
  <c r="C454" i="105"/>
  <c r="C453" i="105"/>
  <c r="C452" i="105"/>
  <c r="C451" i="105"/>
  <c r="C450" i="105"/>
  <c r="C449" i="105"/>
  <c r="C448" i="105"/>
  <c r="C447" i="105"/>
  <c r="C446" i="105"/>
  <c r="C445" i="105"/>
  <c r="C444" i="105"/>
  <c r="C443" i="105"/>
  <c r="C442" i="105"/>
  <c r="C441" i="105"/>
  <c r="C440" i="105"/>
  <c r="C439" i="105"/>
  <c r="C438" i="105"/>
  <c r="C437" i="105"/>
  <c r="C436" i="105"/>
  <c r="C435" i="105"/>
  <c r="C434" i="105"/>
  <c r="C433" i="105"/>
  <c r="C432" i="105"/>
  <c r="C431" i="105"/>
  <c r="C430" i="105"/>
  <c r="C429" i="105"/>
  <c r="C428" i="105"/>
  <c r="C427" i="105"/>
  <c r="C426" i="105"/>
  <c r="C425" i="105"/>
  <c r="C424" i="105"/>
  <c r="C423" i="105"/>
  <c r="C422" i="105"/>
  <c r="C421" i="105"/>
  <c r="C420" i="105"/>
  <c r="C419" i="105"/>
  <c r="C418" i="105"/>
  <c r="C417" i="105"/>
  <c r="C416" i="105"/>
  <c r="C415" i="105"/>
  <c r="C414" i="105"/>
  <c r="C413" i="105"/>
  <c r="C412" i="105"/>
  <c r="C411" i="105"/>
  <c r="C410" i="105"/>
  <c r="C409" i="105"/>
  <c r="C408" i="105"/>
  <c r="C407" i="105"/>
  <c r="C406" i="105"/>
  <c r="C405" i="105"/>
  <c r="C404" i="105"/>
  <c r="C403" i="105"/>
  <c r="C402" i="105"/>
  <c r="C401" i="105"/>
  <c r="C400" i="105"/>
  <c r="C399" i="105"/>
  <c r="C398" i="105"/>
  <c r="C397" i="105"/>
  <c r="C396" i="105"/>
  <c r="C395" i="105"/>
  <c r="C394" i="105"/>
  <c r="C393" i="105"/>
  <c r="C392" i="105"/>
  <c r="N64" i="96"/>
  <c r="Z34" i="96"/>
  <c r="N64" i="97"/>
  <c r="Z4" i="97"/>
  <c r="N4" i="97"/>
  <c r="Z34" i="97"/>
  <c r="N34" i="97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S4" i="98"/>
  <c r="L3" i="99"/>
  <c r="H3" i="99"/>
  <c r="D3" i="99"/>
  <c r="BA5" i="96"/>
  <c r="BA7" i="96"/>
  <c r="BA8" i="96"/>
  <c r="AT4" i="96"/>
  <c r="AT5" i="96"/>
  <c r="AT7" i="96"/>
  <c r="AT8" i="96"/>
  <c r="AM34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D1167" i="105"/>
  <c r="D1166" i="105"/>
  <c r="D1165" i="105"/>
  <c r="D1164" i="105"/>
  <c r="D1163" i="105"/>
  <c r="D1162" i="105"/>
  <c r="D1161" i="105"/>
  <c r="D1160" i="105"/>
  <c r="D1159" i="105"/>
  <c r="D1158" i="105"/>
  <c r="D1157" i="105"/>
  <c r="D1156" i="105"/>
  <c r="D1155" i="105"/>
  <c r="D1154" i="105"/>
  <c r="D1153" i="105"/>
  <c r="D1152" i="105"/>
  <c r="D1151" i="105"/>
  <c r="D1150" i="105"/>
  <c r="D1149" i="105"/>
  <c r="D1148" i="105"/>
  <c r="D1147" i="105"/>
  <c r="D1146" i="105"/>
  <c r="D1145" i="105"/>
  <c r="D1144" i="105"/>
  <c r="D1143" i="105"/>
  <c r="D1142" i="105"/>
  <c r="D1141" i="105"/>
  <c r="D1140" i="105"/>
  <c r="D1139" i="105"/>
  <c r="D1138" i="105"/>
  <c r="D1137" i="105"/>
  <c r="D1136" i="105"/>
  <c r="D1135" i="105"/>
  <c r="D1134" i="105"/>
  <c r="D1133" i="105"/>
  <c r="D1132" i="105"/>
  <c r="D1131" i="105"/>
  <c r="D1130" i="105"/>
  <c r="D1129" i="105"/>
  <c r="D1128" i="105"/>
  <c r="D1127" i="105"/>
  <c r="D1126" i="105"/>
  <c r="D1125" i="105"/>
  <c r="D1124" i="105"/>
  <c r="D1123" i="105"/>
  <c r="D1122" i="105"/>
  <c r="D1121" i="105"/>
  <c r="D1120" i="105"/>
  <c r="D1119" i="105"/>
  <c r="D1118" i="105"/>
  <c r="D1117" i="105"/>
  <c r="D1116" i="105"/>
  <c r="D1115" i="105"/>
  <c r="D1114" i="105"/>
  <c r="D1113" i="105"/>
  <c r="D1112" i="105"/>
  <c r="D1111" i="105"/>
  <c r="D1110" i="105"/>
  <c r="D1109" i="105"/>
  <c r="D1108" i="105"/>
  <c r="D1107" i="105"/>
  <c r="D1106" i="105"/>
  <c r="D1105" i="105"/>
  <c r="D1104" i="105"/>
  <c r="D1103" i="105"/>
  <c r="D1102" i="105"/>
  <c r="D1101" i="105"/>
  <c r="D1100" i="105"/>
  <c r="D1099" i="105"/>
  <c r="D1098" i="105"/>
  <c r="D1097" i="105"/>
  <c r="D1096" i="105"/>
  <c r="D1095" i="105"/>
  <c r="D1094" i="105"/>
  <c r="D1093" i="105"/>
  <c r="D1092" i="105"/>
  <c r="D1091" i="105"/>
  <c r="D1090" i="105"/>
  <c r="D1089" i="105"/>
  <c r="D1088" i="105"/>
  <c r="D1087" i="105"/>
  <c r="D1086" i="105"/>
  <c r="D1085" i="105"/>
  <c r="D1084" i="105"/>
  <c r="D1083" i="105"/>
  <c r="D1082" i="105"/>
  <c r="D1081" i="105"/>
  <c r="D1080" i="105"/>
  <c r="D1079" i="105"/>
  <c r="D1078" i="105"/>
  <c r="D1077" i="105"/>
  <c r="D1076" i="105"/>
  <c r="D1075" i="105"/>
  <c r="D1074" i="105"/>
  <c r="D1073" i="105"/>
  <c r="D1072" i="105"/>
  <c r="D1071" i="105"/>
  <c r="D1070" i="105"/>
  <c r="D1069" i="105"/>
  <c r="D1068" i="105"/>
  <c r="D1067" i="105"/>
  <c r="D1066" i="105"/>
  <c r="D1065" i="105"/>
  <c r="D1064" i="105"/>
  <c r="D1063" i="105"/>
  <c r="D1062" i="105"/>
  <c r="D1061" i="105"/>
  <c r="D1060" i="105"/>
  <c r="D1059" i="105"/>
  <c r="D1058" i="105"/>
  <c r="D1057" i="105"/>
  <c r="D1056" i="105"/>
  <c r="D1055" i="105"/>
  <c r="D1054" i="105"/>
  <c r="D1053" i="105"/>
  <c r="D1052" i="105"/>
  <c r="D1051" i="105"/>
  <c r="D1050" i="105"/>
  <c r="D1049" i="105"/>
  <c r="D1048" i="105"/>
  <c r="D1047" i="105"/>
  <c r="D1046" i="105"/>
  <c r="D1045" i="105"/>
  <c r="D1044" i="105"/>
  <c r="D1043" i="105"/>
  <c r="D1042" i="105"/>
  <c r="D1041" i="105"/>
  <c r="D1040" i="105"/>
  <c r="D1039" i="105"/>
  <c r="D1038" i="105"/>
  <c r="D1037" i="105"/>
  <c r="D1036" i="105"/>
  <c r="D1035" i="105"/>
  <c r="D1034" i="105"/>
  <c r="D1033" i="105"/>
  <c r="D1032" i="105"/>
  <c r="D1031" i="105"/>
  <c r="D1030" i="105"/>
  <c r="D1029" i="105"/>
  <c r="D1028" i="105"/>
  <c r="D1027" i="105"/>
  <c r="D1026" i="105"/>
  <c r="D1025" i="105"/>
  <c r="D1024" i="105"/>
  <c r="D1023" i="105"/>
  <c r="D1022" i="105"/>
  <c r="D1021" i="105"/>
  <c r="D1020" i="105"/>
  <c r="D1019" i="105"/>
  <c r="D1018" i="105"/>
  <c r="D1017" i="105"/>
  <c r="D1016" i="105"/>
  <c r="D1015" i="105"/>
  <c r="D1014" i="105"/>
  <c r="D1013" i="105"/>
  <c r="D1012" i="105"/>
  <c r="D1011" i="105"/>
  <c r="D1010" i="105"/>
  <c r="D1009" i="105"/>
  <c r="D1008" i="105"/>
  <c r="D1007" i="105"/>
  <c r="D1006" i="105"/>
  <c r="D1005" i="105"/>
  <c r="D1004" i="105"/>
  <c r="D1003" i="105"/>
  <c r="D1002" i="105"/>
  <c r="D1001" i="105"/>
  <c r="D1000" i="105"/>
  <c r="D999" i="105"/>
  <c r="D998" i="105"/>
  <c r="D997" i="105"/>
  <c r="D996" i="105"/>
  <c r="D995" i="105"/>
  <c r="D994" i="105"/>
  <c r="D993" i="105"/>
  <c r="D992" i="105"/>
  <c r="D991" i="105"/>
  <c r="D990" i="105"/>
  <c r="D989" i="105"/>
  <c r="D988" i="105"/>
  <c r="D987" i="105"/>
  <c r="D986" i="105"/>
  <c r="D985" i="105"/>
  <c r="D984" i="105"/>
  <c r="D983" i="105"/>
  <c r="D982" i="105"/>
  <c r="D981" i="105"/>
  <c r="D980" i="105"/>
  <c r="D979" i="105"/>
  <c r="D978" i="105"/>
  <c r="D977" i="105"/>
  <c r="D976" i="105"/>
  <c r="D975" i="105"/>
  <c r="D974" i="105"/>
  <c r="D973" i="105"/>
  <c r="D972" i="105"/>
  <c r="D971" i="105"/>
  <c r="D970" i="105"/>
  <c r="D969" i="105"/>
  <c r="D968" i="105"/>
  <c r="D967" i="105"/>
  <c r="D966" i="105"/>
  <c r="D965" i="105"/>
  <c r="D964" i="105"/>
  <c r="D963" i="105"/>
  <c r="D962" i="105"/>
  <c r="D961" i="105"/>
  <c r="D960" i="105"/>
  <c r="D959" i="105"/>
  <c r="D958" i="105"/>
  <c r="D957" i="105"/>
  <c r="D956" i="105"/>
  <c r="D955" i="105"/>
  <c r="D954" i="105"/>
  <c r="D953" i="105"/>
  <c r="D952" i="105"/>
  <c r="D951" i="105"/>
  <c r="D950" i="105"/>
  <c r="D949" i="105"/>
  <c r="D948" i="105"/>
  <c r="D947" i="105"/>
  <c r="D946" i="105"/>
  <c r="D945" i="105"/>
  <c r="D944" i="105"/>
  <c r="D943" i="105"/>
  <c r="D942" i="105"/>
  <c r="D941" i="105"/>
  <c r="D940" i="105"/>
  <c r="D939" i="105"/>
  <c r="D938" i="105"/>
  <c r="D937" i="105"/>
  <c r="D936" i="105"/>
  <c r="D935" i="105"/>
  <c r="D934" i="105"/>
  <c r="D933" i="105"/>
  <c r="D932" i="105"/>
  <c r="D931" i="105"/>
  <c r="D930" i="105"/>
  <c r="D929" i="105"/>
  <c r="D928" i="105"/>
  <c r="D927" i="105"/>
  <c r="D926" i="105"/>
  <c r="D925" i="105"/>
  <c r="D924" i="105"/>
  <c r="D923" i="105"/>
  <c r="D922" i="105"/>
  <c r="D921" i="105"/>
  <c r="D920" i="105"/>
  <c r="D919" i="105"/>
  <c r="D918" i="105"/>
  <c r="D917" i="105"/>
  <c r="D916" i="105"/>
  <c r="D915" i="105"/>
  <c r="D914" i="105"/>
  <c r="D913" i="105"/>
  <c r="D912" i="105"/>
  <c r="D911" i="105"/>
  <c r="D910" i="105"/>
  <c r="D909" i="105"/>
  <c r="D908" i="105"/>
  <c r="D907" i="105"/>
  <c r="D906" i="105"/>
  <c r="D905" i="105"/>
  <c r="D904" i="105"/>
  <c r="D903" i="105"/>
  <c r="D902" i="105"/>
  <c r="D901" i="105"/>
  <c r="D900" i="105"/>
  <c r="D899" i="105"/>
  <c r="D898" i="105"/>
  <c r="D897" i="105"/>
  <c r="D896" i="105"/>
  <c r="D895" i="105"/>
  <c r="D894" i="105"/>
  <c r="D893" i="105"/>
  <c r="D892" i="105"/>
  <c r="D891" i="105"/>
  <c r="D890" i="105"/>
  <c r="D889" i="105"/>
  <c r="D888" i="105"/>
  <c r="D887" i="105"/>
  <c r="D886" i="105"/>
  <c r="D885" i="105"/>
  <c r="D884" i="105"/>
  <c r="D883" i="105"/>
  <c r="D882" i="105"/>
  <c r="D881" i="105"/>
  <c r="D880" i="105"/>
  <c r="D879" i="105"/>
  <c r="D878" i="105"/>
  <c r="D877" i="105"/>
  <c r="D876" i="105"/>
  <c r="D875" i="105"/>
  <c r="D874" i="105"/>
  <c r="D873" i="105"/>
  <c r="D872" i="105"/>
  <c r="D871" i="105"/>
  <c r="D870" i="105"/>
  <c r="D869" i="105"/>
  <c r="D868" i="105"/>
  <c r="D867" i="105"/>
  <c r="D866" i="105"/>
  <c r="D865" i="105"/>
  <c r="D864" i="105"/>
  <c r="D863" i="105"/>
  <c r="D862" i="105"/>
  <c r="D861" i="105"/>
  <c r="D860" i="105"/>
  <c r="D859" i="105"/>
  <c r="D858" i="105"/>
  <c r="D857" i="105"/>
  <c r="D856" i="105"/>
  <c r="D855" i="105"/>
  <c r="D854" i="105"/>
  <c r="D853" i="105"/>
  <c r="D852" i="105"/>
  <c r="D851" i="105"/>
  <c r="D850" i="105"/>
  <c r="D849" i="105"/>
  <c r="D848" i="105"/>
  <c r="D847" i="105"/>
  <c r="D846" i="105"/>
  <c r="D845" i="105"/>
  <c r="D844" i="105"/>
  <c r="D843" i="105"/>
  <c r="D842" i="105"/>
  <c r="D841" i="105"/>
  <c r="D840" i="105"/>
  <c r="D839" i="105"/>
  <c r="D838" i="105"/>
  <c r="D837" i="105"/>
  <c r="D836" i="105"/>
  <c r="D835" i="105"/>
  <c r="D834" i="105"/>
  <c r="D833" i="105"/>
  <c r="D832" i="105"/>
  <c r="D831" i="105"/>
  <c r="D830" i="105"/>
  <c r="D829" i="105"/>
  <c r="D828" i="105"/>
  <c r="D827" i="105"/>
  <c r="D826" i="105"/>
  <c r="D825" i="105"/>
  <c r="D824" i="105"/>
  <c r="D823" i="105"/>
  <c r="D822" i="105"/>
  <c r="D821" i="105"/>
  <c r="D820" i="105"/>
  <c r="D819" i="105"/>
  <c r="D818" i="105"/>
  <c r="D817" i="105"/>
  <c r="D816" i="105"/>
  <c r="D815" i="105"/>
  <c r="D814" i="105"/>
  <c r="D813" i="105"/>
  <c r="D812" i="105"/>
  <c r="D811" i="105"/>
  <c r="D810" i="105"/>
  <c r="D809" i="105"/>
  <c r="D808" i="105"/>
  <c r="D807" i="105"/>
  <c r="D806" i="105"/>
  <c r="D805" i="105"/>
  <c r="D804" i="105"/>
  <c r="D803" i="105"/>
  <c r="D802" i="105"/>
  <c r="D801" i="105"/>
  <c r="D800" i="105"/>
  <c r="D799" i="105"/>
  <c r="D798" i="105"/>
  <c r="D797" i="105"/>
  <c r="D796" i="105"/>
  <c r="D795" i="105"/>
  <c r="D794" i="105"/>
  <c r="D793" i="105"/>
  <c r="D792" i="105"/>
  <c r="D791" i="105"/>
  <c r="D790" i="105"/>
  <c r="D789" i="105"/>
  <c r="D788" i="105"/>
  <c r="D787" i="105"/>
  <c r="D786" i="105"/>
  <c r="D785" i="105"/>
  <c r="D784" i="105"/>
  <c r="D783" i="105"/>
  <c r="D782" i="105"/>
  <c r="D781" i="105"/>
  <c r="D779" i="105"/>
  <c r="D778" i="105"/>
  <c r="D777" i="105"/>
  <c r="D776" i="105"/>
  <c r="D775" i="105"/>
  <c r="D774" i="105"/>
  <c r="D773" i="105"/>
  <c r="D772" i="105"/>
  <c r="D771" i="105"/>
  <c r="D770" i="105"/>
  <c r="D769" i="105"/>
  <c r="D768" i="105"/>
  <c r="D767" i="105"/>
  <c r="D766" i="105"/>
  <c r="D765" i="105"/>
  <c r="D764" i="105"/>
  <c r="D763" i="105"/>
  <c r="D762" i="105"/>
  <c r="D761" i="105"/>
  <c r="D760" i="105"/>
  <c r="D759" i="105"/>
  <c r="D758" i="105"/>
  <c r="D757" i="105"/>
  <c r="D756" i="105"/>
  <c r="D755" i="105"/>
  <c r="D754" i="105"/>
  <c r="D753" i="105"/>
  <c r="D752" i="105"/>
  <c r="D751" i="105"/>
  <c r="D750" i="105"/>
  <c r="D749" i="105"/>
  <c r="D748" i="105"/>
  <c r="D747" i="105"/>
  <c r="D746" i="105"/>
  <c r="D745" i="105"/>
  <c r="D744" i="105"/>
  <c r="D743" i="105"/>
  <c r="D742" i="105"/>
  <c r="D741" i="105"/>
  <c r="D740" i="105"/>
  <c r="D739" i="105"/>
  <c r="D738" i="105"/>
  <c r="D737" i="105"/>
  <c r="D736" i="105"/>
  <c r="D735" i="105"/>
  <c r="D734" i="105"/>
  <c r="D733" i="105"/>
  <c r="D732" i="105"/>
  <c r="D731" i="105"/>
  <c r="D730" i="105"/>
  <c r="D729" i="105"/>
  <c r="D728" i="105"/>
  <c r="D727" i="105"/>
  <c r="D726" i="105"/>
  <c r="D725" i="105"/>
  <c r="D724" i="105"/>
  <c r="D723" i="105"/>
  <c r="D722" i="105"/>
  <c r="D721" i="105"/>
  <c r="D720" i="105"/>
  <c r="D719" i="105"/>
  <c r="D718" i="105"/>
  <c r="D717" i="105"/>
  <c r="D716" i="105"/>
  <c r="D715" i="105"/>
  <c r="D714" i="105"/>
  <c r="D713" i="105"/>
  <c r="D712" i="105"/>
  <c r="D711" i="105"/>
  <c r="D710" i="105"/>
  <c r="D709" i="105"/>
  <c r="D708" i="105"/>
  <c r="D707" i="105"/>
  <c r="D706" i="105"/>
  <c r="D705" i="105"/>
  <c r="D704" i="105"/>
  <c r="D703" i="105"/>
  <c r="D702" i="105"/>
  <c r="D701" i="105"/>
  <c r="D700" i="105"/>
  <c r="D699" i="105"/>
  <c r="D698" i="105"/>
  <c r="D697" i="105"/>
  <c r="D696" i="105"/>
  <c r="D695" i="105"/>
  <c r="D694" i="105"/>
  <c r="D693" i="105"/>
  <c r="D692" i="105"/>
  <c r="D691" i="105"/>
  <c r="D690" i="105"/>
  <c r="D689" i="105"/>
  <c r="D688" i="105"/>
  <c r="D687" i="105"/>
  <c r="D686" i="105"/>
  <c r="D685" i="105"/>
  <c r="D684" i="105"/>
  <c r="D683" i="105"/>
  <c r="D682" i="105"/>
  <c r="D681" i="105"/>
  <c r="D680" i="105"/>
  <c r="D679" i="105"/>
  <c r="D678" i="105"/>
  <c r="D677" i="105"/>
  <c r="D676" i="105"/>
  <c r="D675" i="105"/>
  <c r="D674" i="105"/>
  <c r="D673" i="105"/>
  <c r="D672" i="105"/>
  <c r="D671" i="105"/>
  <c r="D670" i="105"/>
  <c r="D669" i="105"/>
  <c r="D668" i="105"/>
  <c r="D667" i="105"/>
  <c r="D666" i="105"/>
  <c r="D665" i="105"/>
  <c r="D664" i="105"/>
  <c r="D663" i="105"/>
  <c r="D662" i="105"/>
  <c r="D661" i="105"/>
  <c r="D660" i="105"/>
  <c r="D659" i="105"/>
  <c r="D658" i="105"/>
  <c r="D657" i="105"/>
  <c r="D656" i="105"/>
  <c r="D655" i="105"/>
  <c r="D654" i="105"/>
  <c r="D653" i="105"/>
  <c r="D652" i="105"/>
  <c r="D651" i="105"/>
  <c r="D650" i="105"/>
  <c r="D649" i="105"/>
  <c r="D648" i="105"/>
  <c r="D647" i="105"/>
  <c r="D646" i="105"/>
  <c r="D645" i="105"/>
  <c r="D644" i="105"/>
  <c r="D643" i="105"/>
  <c r="D642" i="105"/>
  <c r="D641" i="105"/>
  <c r="D640" i="105"/>
  <c r="D639" i="105"/>
  <c r="D638" i="105"/>
  <c r="D637" i="105"/>
  <c r="D636" i="105"/>
  <c r="D635" i="105"/>
  <c r="D634" i="105"/>
  <c r="D633" i="105"/>
  <c r="D632" i="105"/>
  <c r="D631" i="105"/>
  <c r="D630" i="105"/>
  <c r="D629" i="105"/>
  <c r="D628" i="105"/>
  <c r="D627" i="105"/>
  <c r="D626" i="105"/>
  <c r="D625" i="105"/>
  <c r="D624" i="105"/>
  <c r="D623" i="105"/>
  <c r="D622" i="105"/>
  <c r="D621" i="105"/>
  <c r="D620" i="105"/>
  <c r="D619" i="105"/>
  <c r="D618" i="105"/>
  <c r="D617" i="105"/>
  <c r="D616" i="105"/>
  <c r="D615" i="105"/>
  <c r="D614" i="105"/>
  <c r="D613" i="105"/>
  <c r="D612" i="105"/>
  <c r="D611" i="105"/>
  <c r="D610" i="105"/>
  <c r="D609" i="105"/>
  <c r="D608" i="105"/>
  <c r="D607" i="105"/>
  <c r="D606" i="105"/>
  <c r="D605" i="105"/>
  <c r="D604" i="105"/>
  <c r="D603" i="105"/>
  <c r="D602" i="105"/>
  <c r="D601" i="105"/>
  <c r="D600" i="105"/>
  <c r="D599" i="105"/>
  <c r="D598" i="105"/>
  <c r="D597" i="105"/>
  <c r="D596" i="105"/>
  <c r="D595" i="105"/>
  <c r="D594" i="105"/>
  <c r="D593" i="105"/>
  <c r="D592" i="105"/>
  <c r="D591" i="105"/>
  <c r="D590" i="105"/>
  <c r="D589" i="105"/>
  <c r="D588" i="105"/>
  <c r="D587" i="105"/>
  <c r="D586" i="105"/>
  <c r="D585" i="105"/>
  <c r="D584" i="105"/>
  <c r="D583" i="105"/>
  <c r="D582" i="105"/>
  <c r="D581" i="105"/>
  <c r="D580" i="105"/>
  <c r="D579" i="105"/>
  <c r="D578" i="105"/>
  <c r="D577" i="105"/>
  <c r="D576" i="105"/>
  <c r="D575" i="105"/>
  <c r="D574" i="105"/>
  <c r="D573" i="105"/>
  <c r="D572" i="105"/>
  <c r="D571" i="105"/>
  <c r="D570" i="105"/>
  <c r="D569" i="105"/>
  <c r="D568" i="105"/>
  <c r="D567" i="105"/>
  <c r="D566" i="105"/>
  <c r="D565" i="105"/>
  <c r="D564" i="105"/>
  <c r="D563" i="105"/>
  <c r="D562" i="105"/>
  <c r="D561" i="105"/>
  <c r="D560" i="105"/>
  <c r="D559" i="105"/>
  <c r="D558" i="105"/>
  <c r="D557" i="105"/>
  <c r="D556" i="105"/>
  <c r="D555" i="105"/>
  <c r="D554" i="105"/>
  <c r="D553" i="105"/>
  <c r="D552" i="105"/>
  <c r="D551" i="105"/>
  <c r="D550" i="105"/>
  <c r="D549" i="105"/>
  <c r="D548" i="105"/>
  <c r="D547" i="105"/>
  <c r="D546" i="105"/>
  <c r="D545" i="105"/>
  <c r="D544" i="105"/>
  <c r="D543" i="105"/>
  <c r="D542" i="105"/>
  <c r="D541" i="105"/>
  <c r="D540" i="105"/>
  <c r="D539" i="105"/>
  <c r="D538" i="105"/>
  <c r="D537" i="105"/>
  <c r="D536" i="105"/>
  <c r="D535" i="105"/>
  <c r="D534" i="105"/>
  <c r="D533" i="105"/>
  <c r="D532" i="105"/>
  <c r="D531" i="105"/>
  <c r="D530" i="105"/>
  <c r="D529" i="105"/>
  <c r="D528" i="105"/>
  <c r="D527" i="105"/>
  <c r="D526" i="105"/>
  <c r="D525" i="105"/>
  <c r="D524" i="105"/>
  <c r="D523" i="105"/>
  <c r="D522" i="105"/>
  <c r="D521" i="105"/>
  <c r="D520" i="105"/>
  <c r="D519" i="105"/>
  <c r="D518" i="105"/>
  <c r="D517" i="105"/>
  <c r="D516" i="105"/>
  <c r="D515" i="105"/>
  <c r="D514" i="105"/>
  <c r="D513" i="105"/>
  <c r="D512" i="105"/>
  <c r="D511" i="105"/>
  <c r="D510" i="105"/>
  <c r="D509" i="105"/>
  <c r="D508" i="105"/>
  <c r="D507" i="105"/>
  <c r="D506" i="105"/>
  <c r="D505" i="105"/>
  <c r="D504" i="105"/>
  <c r="D503" i="105"/>
  <c r="D502" i="105"/>
  <c r="D501" i="105"/>
  <c r="D500" i="105"/>
  <c r="D499" i="105"/>
  <c r="D498" i="105"/>
  <c r="D497" i="105"/>
  <c r="D496" i="105"/>
  <c r="D495" i="105"/>
  <c r="D494" i="105"/>
  <c r="D493" i="105"/>
  <c r="D492" i="105"/>
  <c r="D491" i="105"/>
  <c r="D490" i="105"/>
  <c r="D489" i="105"/>
  <c r="D488" i="105"/>
  <c r="D487" i="105"/>
  <c r="D486" i="105"/>
  <c r="D485" i="105"/>
  <c r="D484" i="105"/>
  <c r="D483" i="105"/>
  <c r="D482" i="105"/>
  <c r="D481" i="105"/>
  <c r="D480" i="105"/>
  <c r="D479" i="105"/>
  <c r="D478" i="105"/>
  <c r="D477" i="105"/>
  <c r="D476" i="105"/>
  <c r="D475" i="105"/>
  <c r="D474" i="105"/>
  <c r="D473" i="105"/>
  <c r="D472" i="105"/>
  <c r="D471" i="105"/>
  <c r="D470" i="105"/>
  <c r="D469" i="105"/>
  <c r="D468" i="105"/>
  <c r="D467" i="105"/>
  <c r="D466" i="105"/>
  <c r="D465" i="105"/>
  <c r="D464" i="105"/>
  <c r="D463" i="105"/>
  <c r="D462" i="105"/>
  <c r="D461" i="105"/>
  <c r="D460" i="105"/>
  <c r="D459" i="105"/>
  <c r="D458" i="105"/>
  <c r="D457" i="105"/>
  <c r="D456" i="105"/>
  <c r="D455" i="105"/>
  <c r="D454" i="105"/>
  <c r="D453" i="105"/>
  <c r="D452" i="105"/>
  <c r="D451" i="105"/>
  <c r="D450" i="105"/>
  <c r="D449" i="105"/>
  <c r="D448" i="105"/>
  <c r="D447" i="105"/>
  <c r="D446" i="105"/>
  <c r="D445" i="105"/>
  <c r="D444" i="105"/>
  <c r="D443" i="105"/>
  <c r="D442" i="105"/>
  <c r="D441" i="105"/>
  <c r="D440" i="105"/>
  <c r="D439" i="105"/>
  <c r="D438" i="105"/>
  <c r="D437" i="105"/>
  <c r="D436" i="105"/>
  <c r="D435" i="105"/>
  <c r="D434" i="105"/>
  <c r="D433" i="105"/>
  <c r="D432" i="105"/>
  <c r="D431" i="105"/>
  <c r="D430" i="105"/>
  <c r="D429" i="105"/>
  <c r="D428" i="105"/>
  <c r="D427" i="105"/>
  <c r="D426" i="105"/>
  <c r="D425" i="105"/>
  <c r="D424" i="105"/>
  <c r="D423" i="105"/>
  <c r="D422" i="105"/>
  <c r="D421" i="105"/>
  <c r="D420" i="105"/>
  <c r="D419" i="105"/>
  <c r="D418" i="105"/>
  <c r="D417" i="105"/>
  <c r="D416" i="105"/>
  <c r="D415" i="105"/>
  <c r="D414" i="105"/>
  <c r="D413" i="105"/>
  <c r="D412" i="105"/>
  <c r="D411" i="105"/>
  <c r="D410" i="105"/>
  <c r="D409" i="105"/>
  <c r="D408" i="105"/>
  <c r="D407" i="105"/>
  <c r="D406" i="105"/>
  <c r="D405" i="105"/>
  <c r="D404" i="105"/>
  <c r="D403" i="105"/>
  <c r="D402" i="105"/>
  <c r="D401" i="105"/>
  <c r="D400" i="105"/>
  <c r="D399" i="105"/>
  <c r="D398" i="105"/>
  <c r="D397" i="105"/>
  <c r="D396" i="105"/>
  <c r="D395" i="105"/>
  <c r="D394" i="105"/>
  <c r="D393" i="105"/>
  <c r="D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Q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Q76" i="98" l="1"/>
  <c r="R76" i="98"/>
  <c r="S76" i="98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W3" i="98" l="1"/>
  <c r="V3" i="98"/>
  <c r="U3" i="98"/>
  <c r="T3" i="98"/>
  <c r="S3" i="98"/>
  <c r="R3" i="98"/>
  <c r="Q3" i="98"/>
  <c r="P3" i="98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Q32" i="98"/>
  <c r="R32" i="98"/>
  <c r="S32" i="98"/>
  <c r="Q27" i="98"/>
  <c r="R27" i="98"/>
  <c r="S27" i="98"/>
  <c r="Q24" i="98"/>
  <c r="R24" i="98"/>
  <c r="S24" i="98"/>
  <c r="Q16" i="98"/>
  <c r="R16" i="98"/>
  <c r="S16" i="98"/>
  <c r="Q13" i="98"/>
  <c r="R13" i="98"/>
  <c r="S13" i="98"/>
  <c r="Q10" i="98"/>
  <c r="R10" i="98"/>
  <c r="S10" i="98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W76" i="98"/>
  <c r="P36" i="98"/>
  <c r="Q36" i="98"/>
  <c r="R36" i="98"/>
  <c r="S36" i="98"/>
  <c r="T36" i="98"/>
  <c r="U36" i="98"/>
  <c r="V36" i="98"/>
  <c r="W36" i="98"/>
  <c r="P37" i="98"/>
  <c r="Q37" i="98"/>
  <c r="R37" i="98"/>
  <c r="S37" i="98"/>
  <c r="T37" i="98"/>
  <c r="U37" i="98"/>
  <c r="V37" i="98"/>
  <c r="W37" i="98"/>
  <c r="P38" i="98"/>
  <c r="Q38" i="98"/>
  <c r="R38" i="98"/>
  <c r="S38" i="98"/>
  <c r="T38" i="98"/>
  <c r="U38" i="98"/>
  <c r="V38" i="98"/>
  <c r="W38" i="98"/>
  <c r="P39" i="98"/>
  <c r="Q39" i="98"/>
  <c r="R39" i="98"/>
  <c r="S39" i="98"/>
  <c r="T39" i="98"/>
  <c r="U39" i="98"/>
  <c r="V39" i="98"/>
  <c r="W39" i="98"/>
  <c r="P40" i="98"/>
  <c r="Q40" i="98"/>
  <c r="R40" i="98"/>
  <c r="S40" i="98"/>
  <c r="T40" i="98"/>
  <c r="U40" i="98"/>
  <c r="V40" i="98"/>
  <c r="W40" i="98"/>
  <c r="P41" i="98"/>
  <c r="Q41" i="98"/>
  <c r="R41" i="98"/>
  <c r="S41" i="98"/>
  <c r="T41" i="98"/>
  <c r="U41" i="98"/>
  <c r="V41" i="98"/>
  <c r="W41" i="98"/>
  <c r="P42" i="98"/>
  <c r="Q42" i="98"/>
  <c r="R42" i="98"/>
  <c r="S42" i="98"/>
  <c r="T42" i="98"/>
  <c r="U42" i="98"/>
  <c r="V42" i="98"/>
  <c r="W42" i="98"/>
  <c r="P43" i="98"/>
  <c r="Q43" i="98"/>
  <c r="R43" i="98"/>
  <c r="S43" i="98"/>
  <c r="T43" i="98"/>
  <c r="U43" i="98"/>
  <c r="V43" i="98"/>
  <c r="W43" i="98"/>
  <c r="P44" i="98"/>
  <c r="Q44" i="98"/>
  <c r="R44" i="98"/>
  <c r="S44" i="98"/>
  <c r="T44" i="98"/>
  <c r="U44" i="98"/>
  <c r="V44" i="98"/>
  <c r="W44" i="98"/>
  <c r="P45" i="98"/>
  <c r="Q45" i="98"/>
  <c r="R45" i="98"/>
  <c r="S45" i="98"/>
  <c r="T45" i="98"/>
  <c r="U45" i="98"/>
  <c r="V45" i="98"/>
  <c r="W45" i="98"/>
  <c r="P46" i="98"/>
  <c r="Q46" i="98"/>
  <c r="R46" i="98"/>
  <c r="S46" i="98"/>
  <c r="T46" i="98"/>
  <c r="U46" i="98"/>
  <c r="V46" i="98"/>
  <c r="W46" i="98"/>
  <c r="P47" i="98"/>
  <c r="Q47" i="98"/>
  <c r="R47" i="98"/>
  <c r="S47" i="98"/>
  <c r="T47" i="98"/>
  <c r="U47" i="98"/>
  <c r="V47" i="98"/>
  <c r="W47" i="98"/>
  <c r="P48" i="98"/>
  <c r="Q48" i="98"/>
  <c r="R48" i="98"/>
  <c r="S48" i="98"/>
  <c r="T48" i="98"/>
  <c r="U48" i="98"/>
  <c r="V48" i="98"/>
  <c r="W48" i="98"/>
  <c r="P49" i="98"/>
  <c r="Q49" i="98"/>
  <c r="R49" i="98"/>
  <c r="S49" i="98"/>
  <c r="T49" i="98"/>
  <c r="U49" i="98"/>
  <c r="V49" i="98"/>
  <c r="W49" i="98"/>
  <c r="P50" i="98"/>
  <c r="Q50" i="98"/>
  <c r="R50" i="98"/>
  <c r="S50" i="98"/>
  <c r="T50" i="98"/>
  <c r="U50" i="98"/>
  <c r="V50" i="98"/>
  <c r="W50" i="98"/>
  <c r="P51" i="98"/>
  <c r="Q51" i="98"/>
  <c r="R51" i="98"/>
  <c r="S51" i="98"/>
  <c r="T51" i="98"/>
  <c r="U51" i="98"/>
  <c r="V51" i="98"/>
  <c r="W51" i="98"/>
  <c r="P52" i="98"/>
  <c r="Q52" i="98"/>
  <c r="R52" i="98"/>
  <c r="S52" i="98"/>
  <c r="T52" i="98"/>
  <c r="U52" i="98"/>
  <c r="V52" i="98"/>
  <c r="W52" i="98"/>
  <c r="P53" i="98"/>
  <c r="Q53" i="98"/>
  <c r="R53" i="98"/>
  <c r="S53" i="98"/>
  <c r="T53" i="98"/>
  <c r="U53" i="98"/>
  <c r="V53" i="98"/>
  <c r="W53" i="98"/>
  <c r="P54" i="98"/>
  <c r="Q54" i="98"/>
  <c r="R54" i="98"/>
  <c r="S54" i="98"/>
  <c r="T54" i="98"/>
  <c r="U54" i="98"/>
  <c r="V54" i="98"/>
  <c r="W54" i="98"/>
  <c r="P55" i="98"/>
  <c r="Q55" i="98"/>
  <c r="R55" i="98"/>
  <c r="S55" i="98"/>
  <c r="T55" i="98"/>
  <c r="U55" i="98"/>
  <c r="V55" i="98"/>
  <c r="W55" i="98"/>
  <c r="P56" i="98"/>
  <c r="Q56" i="98"/>
  <c r="R56" i="98"/>
  <c r="S56" i="98"/>
  <c r="T56" i="98"/>
  <c r="U56" i="98"/>
  <c r="V56" i="98"/>
  <c r="W56" i="98"/>
  <c r="P57" i="98"/>
  <c r="Q57" i="98"/>
  <c r="R57" i="98"/>
  <c r="S57" i="98"/>
  <c r="T57" i="98"/>
  <c r="U57" i="98"/>
  <c r="V57" i="98"/>
  <c r="W57" i="98"/>
  <c r="P58" i="98"/>
  <c r="Q58" i="98"/>
  <c r="R58" i="98"/>
  <c r="S58" i="98"/>
  <c r="T58" i="98"/>
  <c r="U58" i="98"/>
  <c r="V58" i="98"/>
  <c r="W58" i="98"/>
  <c r="P59" i="98"/>
  <c r="Q59" i="98"/>
  <c r="R59" i="98"/>
  <c r="S59" i="98"/>
  <c r="T59" i="98"/>
  <c r="U59" i="98"/>
  <c r="V59" i="98"/>
  <c r="W59" i="98"/>
  <c r="P60" i="98"/>
  <c r="Q60" i="98"/>
  <c r="R60" i="98"/>
  <c r="S60" i="98"/>
  <c r="T60" i="98"/>
  <c r="U60" i="98"/>
  <c r="V60" i="98"/>
  <c r="W60" i="98"/>
  <c r="P61" i="98"/>
  <c r="Q61" i="98"/>
  <c r="R61" i="98"/>
  <c r="S61" i="98"/>
  <c r="T61" i="98"/>
  <c r="U61" i="98"/>
  <c r="V61" i="98"/>
  <c r="W61" i="98"/>
  <c r="P62" i="98"/>
  <c r="Q62" i="98"/>
  <c r="R62" i="98"/>
  <c r="S62" i="98"/>
  <c r="T62" i="98"/>
  <c r="U62" i="98"/>
  <c r="V62" i="98"/>
  <c r="W62" i="98"/>
  <c r="P63" i="98"/>
  <c r="Q63" i="98"/>
  <c r="R63" i="98"/>
  <c r="S63" i="98"/>
  <c r="T63" i="98"/>
  <c r="U63" i="98"/>
  <c r="V63" i="98"/>
  <c r="W63" i="98"/>
  <c r="P64" i="98"/>
  <c r="Q64" i="98"/>
  <c r="R64" i="98"/>
  <c r="S64" i="98"/>
  <c r="T64" i="98"/>
  <c r="U64" i="98"/>
  <c r="V64" i="98"/>
  <c r="W64" i="98"/>
  <c r="P65" i="98"/>
  <c r="Q65" i="98"/>
  <c r="R65" i="98"/>
  <c r="S65" i="98"/>
  <c r="T65" i="98"/>
  <c r="U65" i="98"/>
  <c r="V65" i="98"/>
  <c r="W65" i="98"/>
  <c r="P66" i="98"/>
  <c r="Q66" i="98"/>
  <c r="R66" i="98"/>
  <c r="S66" i="98"/>
  <c r="T66" i="98"/>
  <c r="U66" i="98"/>
  <c r="V66" i="98"/>
  <c r="W66" i="98"/>
  <c r="P67" i="98"/>
  <c r="Q67" i="98"/>
  <c r="R67" i="98"/>
  <c r="S67" i="98"/>
  <c r="T67" i="98"/>
  <c r="U67" i="98"/>
  <c r="V67" i="98"/>
  <c r="W67" i="98"/>
  <c r="P68" i="98"/>
  <c r="Q68" i="98"/>
  <c r="R68" i="98"/>
  <c r="S68" i="98"/>
  <c r="T68" i="98"/>
  <c r="U68" i="98"/>
  <c r="V68" i="98"/>
  <c r="W68" i="98"/>
  <c r="P69" i="98"/>
  <c r="Q69" i="98"/>
  <c r="R69" i="98"/>
  <c r="S69" i="98"/>
  <c r="T69" i="98"/>
  <c r="U69" i="98"/>
  <c r="V69" i="98"/>
  <c r="W69" i="98"/>
  <c r="P70" i="98"/>
  <c r="Q70" i="98"/>
  <c r="R70" i="98"/>
  <c r="S70" i="98"/>
  <c r="T70" i="98"/>
  <c r="U70" i="98"/>
  <c r="V70" i="98"/>
  <c r="W70" i="98"/>
  <c r="P71" i="98"/>
  <c r="Q71" i="98"/>
  <c r="R71" i="98"/>
  <c r="S71" i="98"/>
  <c r="T71" i="98"/>
  <c r="U71" i="98"/>
  <c r="V71" i="98"/>
  <c r="W71" i="98"/>
  <c r="P72" i="98"/>
  <c r="Q72" i="98"/>
  <c r="R72" i="98"/>
  <c r="S72" i="98"/>
  <c r="T72" i="98"/>
  <c r="U72" i="98"/>
  <c r="V72" i="98"/>
  <c r="W72" i="98"/>
  <c r="P73" i="98"/>
  <c r="Q73" i="98"/>
  <c r="R73" i="98"/>
  <c r="S73" i="98"/>
  <c r="T73" i="98"/>
  <c r="U73" i="98"/>
  <c r="V73" i="98"/>
  <c r="W73" i="98"/>
  <c r="P74" i="98"/>
  <c r="Q74" i="98"/>
  <c r="R74" i="98"/>
  <c r="S74" i="98"/>
  <c r="T74" i="98"/>
  <c r="U74" i="98"/>
  <c r="V74" i="98"/>
  <c r="W74" i="98"/>
  <c r="P75" i="98"/>
  <c r="Q75" i="98"/>
  <c r="R75" i="98"/>
  <c r="S75" i="98"/>
  <c r="T75" i="98"/>
  <c r="U75" i="98"/>
  <c r="V75" i="98"/>
  <c r="W75" i="98"/>
  <c r="W35" i="98"/>
  <c r="V35" i="98"/>
  <c r="U35" i="98"/>
  <c r="T35" i="98"/>
  <c r="S35" i="98"/>
  <c r="R35" i="98"/>
  <c r="Q35" i="98"/>
  <c r="P35" i="98"/>
  <c r="W34" i="98"/>
  <c r="V34" i="98"/>
  <c r="U34" i="98"/>
  <c r="T34" i="98"/>
  <c r="S34" i="98"/>
  <c r="Q34" i="98"/>
  <c r="P34" i="98"/>
  <c r="W31" i="98"/>
  <c r="V31" i="98"/>
  <c r="U31" i="98"/>
  <c r="T31" i="98"/>
  <c r="S31" i="98"/>
  <c r="R31" i="98"/>
  <c r="Q31" i="98"/>
  <c r="P31" i="98"/>
  <c r="W30" i="98"/>
  <c r="V30" i="98"/>
  <c r="U30" i="98"/>
  <c r="T30" i="98"/>
  <c r="S30" i="98"/>
  <c r="R30" i="98"/>
  <c r="Q30" i="98"/>
  <c r="P30" i="98"/>
  <c r="W29" i="98"/>
  <c r="V29" i="98"/>
  <c r="U29" i="98"/>
  <c r="T29" i="98"/>
  <c r="S29" i="98"/>
  <c r="R29" i="98"/>
  <c r="Q29" i="98"/>
  <c r="P29" i="98"/>
  <c r="W26" i="98"/>
  <c r="V26" i="98"/>
  <c r="U26" i="98"/>
  <c r="T26" i="98"/>
  <c r="S26" i="98"/>
  <c r="R26" i="98"/>
  <c r="Q26" i="98"/>
  <c r="P26" i="98"/>
  <c r="P19" i="98"/>
  <c r="Q19" i="98"/>
  <c r="R19" i="98"/>
  <c r="S19" i="98"/>
  <c r="T19" i="98"/>
  <c r="U19" i="98"/>
  <c r="V19" i="98"/>
  <c r="W19" i="98"/>
  <c r="P20" i="98"/>
  <c r="Q20" i="98"/>
  <c r="R20" i="98"/>
  <c r="S20" i="98"/>
  <c r="T20" i="98"/>
  <c r="U20" i="98"/>
  <c r="V20" i="98"/>
  <c r="W20" i="98"/>
  <c r="P21" i="98"/>
  <c r="Q21" i="98"/>
  <c r="R21" i="98"/>
  <c r="S21" i="98"/>
  <c r="T21" i="98"/>
  <c r="U21" i="98"/>
  <c r="V21" i="98"/>
  <c r="W21" i="98"/>
  <c r="P22" i="98"/>
  <c r="Q22" i="98"/>
  <c r="R22" i="98"/>
  <c r="S22" i="98"/>
  <c r="T22" i="98"/>
  <c r="U22" i="98"/>
  <c r="V22" i="98"/>
  <c r="W22" i="98"/>
  <c r="P23" i="98"/>
  <c r="Q23" i="98"/>
  <c r="R23" i="98"/>
  <c r="S23" i="98"/>
  <c r="T23" i="98"/>
  <c r="U23" i="98"/>
  <c r="V23" i="98"/>
  <c r="W23" i="98"/>
  <c r="W18" i="98"/>
  <c r="V18" i="98"/>
  <c r="U18" i="98"/>
  <c r="T18" i="98"/>
  <c r="S18" i="98"/>
  <c r="R18" i="98"/>
  <c r="Q18" i="98"/>
  <c r="P18" i="98"/>
  <c r="W15" i="98"/>
  <c r="V15" i="98"/>
  <c r="U15" i="98"/>
  <c r="T15" i="98"/>
  <c r="S15" i="98"/>
  <c r="R15" i="98"/>
  <c r="Q15" i="98"/>
  <c r="P15" i="98"/>
  <c r="W12" i="98"/>
  <c r="V12" i="98"/>
  <c r="U12" i="98"/>
  <c r="T12" i="98"/>
  <c r="S12" i="98"/>
  <c r="R12" i="98"/>
  <c r="Q12" i="98"/>
  <c r="P12" i="98"/>
  <c r="P8" i="98"/>
  <c r="Q8" i="98"/>
  <c r="S8" i="98"/>
  <c r="T8" i="98"/>
  <c r="U8" i="98"/>
  <c r="V8" i="98"/>
  <c r="W8" i="98"/>
  <c r="P9" i="98"/>
  <c r="Q9" i="98"/>
  <c r="R9" i="98"/>
  <c r="S9" i="98"/>
  <c r="T9" i="98"/>
  <c r="U9" i="98"/>
  <c r="V9" i="98"/>
  <c r="W9" i="98"/>
  <c r="W7" i="98"/>
  <c r="W6" i="98"/>
  <c r="W5" i="98"/>
  <c r="P76" i="98"/>
  <c r="A4" i="106"/>
  <c r="V76" i="98"/>
  <c r="U76" i="98"/>
  <c r="T76" i="98"/>
  <c r="P32" i="98"/>
  <c r="P27" i="98"/>
  <c r="P24" i="98"/>
  <c r="P16" i="98"/>
  <c r="P13" i="98"/>
  <c r="P10" i="98"/>
  <c r="V7" i="98"/>
  <c r="U7" i="98"/>
  <c r="T7" i="98"/>
  <c r="S7" i="98"/>
  <c r="Q7" i="98"/>
  <c r="P7" i="98"/>
  <c r="V6" i="98"/>
  <c r="U6" i="98"/>
  <c r="T6" i="98"/>
  <c r="S6" i="98"/>
  <c r="R6" i="98"/>
  <c r="Q6" i="98"/>
  <c r="P6" i="98"/>
  <c r="V5" i="98"/>
  <c r="U5" i="98"/>
  <c r="T5" i="98"/>
  <c r="S5" i="98"/>
  <c r="Q5" i="98"/>
  <c r="P5" i="98"/>
  <c r="C4" i="101"/>
  <c r="A2" i="106"/>
  <c r="P4" i="98"/>
  <c r="R4" i="98"/>
  <c r="T4" i="98"/>
  <c r="U4" i="98"/>
  <c r="V4" i="98"/>
  <c r="W4" i="98"/>
  <c r="AK28" i="96" l="1"/>
  <c r="AR8" i="96"/>
  <c r="A7" i="106"/>
  <c r="A6" i="106"/>
  <c r="A8" i="106"/>
  <c r="D4" i="101"/>
  <c r="C5" i="103"/>
  <c r="G4" i="101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AA28" i="98"/>
  <c r="R28" i="98" s="1"/>
  <c r="Z33" i="98"/>
  <c r="Y14" i="98"/>
  <c r="Y25" i="98"/>
  <c r="Y11" i="98"/>
  <c r="Y17" i="98"/>
  <c r="Y28" i="98"/>
  <c r="AA14" i="98"/>
  <c r="AA25" i="98"/>
  <c r="AA33" i="98"/>
  <c r="AB11" i="98"/>
  <c r="AB28" i="98"/>
  <c r="Z11" i="98"/>
  <c r="Z17" i="98"/>
  <c r="Z28" i="98"/>
  <c r="Q28" i="98" s="1"/>
  <c r="AB17" i="98"/>
  <c r="Y33" i="98"/>
  <c r="D80" i="98"/>
  <c r="R17" i="98" l="1"/>
  <c r="R14" i="98"/>
  <c r="K4" i="101"/>
  <c r="T4" i="101" s="1"/>
  <c r="P4" i="101"/>
  <c r="R11" i="98"/>
  <c r="R33" i="98"/>
  <c r="Q11" i="98"/>
  <c r="Q25" i="98"/>
  <c r="S17" i="98"/>
  <c r="S25" i="98"/>
  <c r="S11" i="98"/>
  <c r="Q14" i="98"/>
  <c r="S14" i="98"/>
  <c r="S28" i="98"/>
  <c r="S33" i="98"/>
  <c r="Q33" i="98"/>
  <c r="Q17" i="98"/>
  <c r="R25" i="98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L4" i="103"/>
  <c r="K5" i="103"/>
  <c r="K4" i="103"/>
  <c r="H4" i="103"/>
  <c r="I4" i="103"/>
  <c r="M4" i="103" s="1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V31" i="103" l="1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V5" i="101"/>
  <c r="V6" i="101"/>
  <c r="V7" i="101"/>
  <c r="V8" i="101"/>
  <c r="V9" i="101"/>
  <c r="V10" i="101"/>
  <c r="V11" i="101"/>
  <c r="V12" i="101"/>
  <c r="V13" i="101"/>
  <c r="V14" i="101"/>
  <c r="V15" i="101"/>
  <c r="V16" i="101"/>
  <c r="V17" i="101"/>
  <c r="V18" i="101"/>
  <c r="V19" i="101"/>
  <c r="V20" i="101"/>
  <c r="V21" i="101"/>
  <c r="V22" i="101"/>
  <c r="V23" i="101"/>
  <c r="V24" i="101"/>
  <c r="V25" i="101"/>
  <c r="V26" i="101"/>
  <c r="V27" i="101"/>
  <c r="V28" i="101"/>
  <c r="V29" i="101"/>
  <c r="V30" i="101"/>
  <c r="V31" i="101"/>
  <c r="V32" i="101"/>
  <c r="V33" i="101"/>
  <c r="V34" i="101"/>
  <c r="V35" i="101"/>
  <c r="V36" i="101"/>
  <c r="V37" i="101"/>
  <c r="V38" i="101"/>
  <c r="V39" i="101"/>
  <c r="V40" i="101"/>
  <c r="V41" i="101"/>
  <c r="V42" i="101"/>
  <c r="V43" i="101"/>
  <c r="V44" i="101"/>
  <c r="V45" i="10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S59" i="96"/>
  <c r="AF59" i="96" s="1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C234" i="103"/>
  <c r="D234" i="103"/>
  <c r="C235" i="103"/>
  <c r="D235" i="103"/>
  <c r="C237" i="103"/>
  <c r="D237" i="103"/>
  <c r="C238" i="103"/>
  <c r="D238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S45" i="101"/>
  <c r="R45" i="101"/>
  <c r="Q45" i="101"/>
  <c r="O45" i="101"/>
  <c r="U44" i="101"/>
  <c r="S44" i="101"/>
  <c r="R44" i="101"/>
  <c r="Q44" i="101"/>
  <c r="O44" i="101"/>
  <c r="U43" i="101"/>
  <c r="S43" i="101"/>
  <c r="R43" i="101"/>
  <c r="Q43" i="101"/>
  <c r="O43" i="101"/>
  <c r="U42" i="101"/>
  <c r="S42" i="101"/>
  <c r="R42" i="101"/>
  <c r="Q42" i="101"/>
  <c r="O42" i="101"/>
  <c r="U41" i="101"/>
  <c r="S41" i="101"/>
  <c r="R41" i="101"/>
  <c r="Q41" i="101"/>
  <c r="O41" i="101"/>
  <c r="U40" i="101"/>
  <c r="S40" i="101"/>
  <c r="R40" i="101"/>
  <c r="Q40" i="101"/>
  <c r="O40" i="101"/>
  <c r="U39" i="101"/>
  <c r="S39" i="101"/>
  <c r="R39" i="101"/>
  <c r="Q39" i="101"/>
  <c r="O39" i="101"/>
  <c r="U38" i="101"/>
  <c r="S38" i="101"/>
  <c r="R38" i="101"/>
  <c r="Q38" i="101"/>
  <c r="O38" i="101"/>
  <c r="U37" i="101"/>
  <c r="S37" i="101"/>
  <c r="R37" i="101"/>
  <c r="Q37" i="101"/>
  <c r="O37" i="101"/>
  <c r="U36" i="101"/>
  <c r="S36" i="101"/>
  <c r="R36" i="101"/>
  <c r="Q36" i="101"/>
  <c r="O36" i="101"/>
  <c r="U35" i="101"/>
  <c r="S35" i="101"/>
  <c r="R35" i="101"/>
  <c r="Q35" i="101"/>
  <c r="O35" i="101"/>
  <c r="U34" i="101"/>
  <c r="S34" i="101"/>
  <c r="R34" i="101"/>
  <c r="Q34" i="101"/>
  <c r="O34" i="101"/>
  <c r="U33" i="101"/>
  <c r="S33" i="101"/>
  <c r="R33" i="101"/>
  <c r="Q33" i="101"/>
  <c r="O33" i="101"/>
  <c r="U32" i="101"/>
  <c r="S32" i="101"/>
  <c r="R32" i="101"/>
  <c r="Q32" i="101"/>
  <c r="O32" i="101"/>
  <c r="U31" i="101"/>
  <c r="S31" i="101"/>
  <c r="R31" i="101"/>
  <c r="Q31" i="101"/>
  <c r="O31" i="101"/>
  <c r="U30" i="101"/>
  <c r="S30" i="101"/>
  <c r="R30" i="101"/>
  <c r="Q30" i="101"/>
  <c r="O30" i="101"/>
  <c r="U29" i="101"/>
  <c r="S29" i="101"/>
  <c r="R29" i="101"/>
  <c r="Q29" i="101"/>
  <c r="O29" i="101"/>
  <c r="U28" i="101"/>
  <c r="S28" i="101"/>
  <c r="R28" i="101"/>
  <c r="Q28" i="101"/>
  <c r="O28" i="101"/>
  <c r="U27" i="101"/>
  <c r="S27" i="101"/>
  <c r="R27" i="101"/>
  <c r="Q27" i="101"/>
  <c r="O27" i="101"/>
  <c r="U26" i="101"/>
  <c r="S26" i="101"/>
  <c r="R26" i="101"/>
  <c r="Q26" i="101"/>
  <c r="O26" i="101"/>
  <c r="U25" i="101"/>
  <c r="S25" i="101"/>
  <c r="R25" i="101"/>
  <c r="Q25" i="101"/>
  <c r="O25" i="101"/>
  <c r="U24" i="101"/>
  <c r="S24" i="101"/>
  <c r="R24" i="101"/>
  <c r="Q24" i="101"/>
  <c r="O24" i="101"/>
  <c r="U23" i="101"/>
  <c r="U5" i="101"/>
  <c r="U6" i="101"/>
  <c r="S23" i="101"/>
  <c r="R23" i="101"/>
  <c r="Q23" i="101"/>
  <c r="O23" i="101"/>
  <c r="U22" i="101"/>
  <c r="S22" i="101"/>
  <c r="R22" i="101"/>
  <c r="Q22" i="101"/>
  <c r="O22" i="101"/>
  <c r="U21" i="101"/>
  <c r="S21" i="101"/>
  <c r="R21" i="101"/>
  <c r="Q21" i="101"/>
  <c r="O21" i="101"/>
  <c r="U20" i="101"/>
  <c r="S20" i="101"/>
  <c r="R20" i="101"/>
  <c r="Q20" i="101"/>
  <c r="O20" i="101"/>
  <c r="U19" i="101"/>
  <c r="S19" i="101"/>
  <c r="R19" i="101"/>
  <c r="Q19" i="101"/>
  <c r="O19" i="101"/>
  <c r="U18" i="101"/>
  <c r="S18" i="101"/>
  <c r="R18" i="101"/>
  <c r="Q18" i="101"/>
  <c r="O18" i="101"/>
  <c r="U17" i="101"/>
  <c r="S17" i="101"/>
  <c r="R17" i="101"/>
  <c r="Q17" i="101"/>
  <c r="O17" i="101"/>
  <c r="U16" i="101"/>
  <c r="S16" i="101"/>
  <c r="R16" i="101"/>
  <c r="Q16" i="101"/>
  <c r="O16" i="101"/>
  <c r="U15" i="101"/>
  <c r="S15" i="101"/>
  <c r="R15" i="101"/>
  <c r="Q15" i="101"/>
  <c r="O15" i="101"/>
  <c r="U14" i="101"/>
  <c r="S14" i="101"/>
  <c r="R14" i="101"/>
  <c r="Q14" i="101"/>
  <c r="O14" i="101"/>
  <c r="U13" i="101"/>
  <c r="S13" i="101"/>
  <c r="R13" i="101"/>
  <c r="Q13" i="101"/>
  <c r="O13" i="101"/>
  <c r="U12" i="101"/>
  <c r="S12" i="101"/>
  <c r="R12" i="101"/>
  <c r="Q12" i="101"/>
  <c r="O12" i="101"/>
  <c r="U11" i="101"/>
  <c r="S11" i="101"/>
  <c r="R11" i="101"/>
  <c r="Q11" i="101"/>
  <c r="O11" i="101"/>
  <c r="U10" i="101"/>
  <c r="S10" i="101"/>
  <c r="R10" i="101"/>
  <c r="Q10" i="101"/>
  <c r="O10" i="101"/>
  <c r="U9" i="101"/>
  <c r="S9" i="101"/>
  <c r="R9" i="101"/>
  <c r="Q9" i="101"/>
  <c r="O9" i="101"/>
  <c r="U8" i="101"/>
  <c r="S8" i="101"/>
  <c r="R8" i="101"/>
  <c r="Q8" i="101"/>
  <c r="O8" i="101"/>
  <c r="U7" i="101"/>
  <c r="S7" i="101"/>
  <c r="R7" i="101"/>
  <c r="Q7" i="101"/>
  <c r="O7" i="101"/>
  <c r="S6" i="101"/>
  <c r="R6" i="101"/>
  <c r="Q6" i="101"/>
  <c r="O6" i="101"/>
  <c r="S5" i="101"/>
  <c r="R5" i="101"/>
  <c r="Q5" i="101"/>
  <c r="O5" i="101"/>
  <c r="B4" i="101"/>
  <c r="F4" i="101" s="1"/>
  <c r="J4" i="101" s="1"/>
  <c r="S4" i="101" s="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O4" i="101" l="1"/>
  <c r="AC19" i="96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X33" i="98"/>
  <c r="P33" i="98" s="1"/>
  <c r="X14" i="98"/>
  <c r="P14" i="98" s="1"/>
  <c r="X28" i="98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N80" i="98"/>
  <c r="J383" i="103"/>
  <c r="K383" i="103"/>
  <c r="C383" i="103"/>
  <c r="L383" i="103"/>
  <c r="F80" i="98"/>
  <c r="P11" i="98"/>
  <c r="X25" i="98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<sst xmlns="http://schemas.openxmlformats.org/spreadsheetml/2006/main" count="4671" uniqueCount="715">
  <si>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</si>
  <si>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</si>
  <si>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</si>
  <si>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</si>
  <si>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</si>
  <si>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</si>
  <si>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</si>
  <si>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</si>
  <si>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</si>
  <si>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</si>
  <si>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</si>
  <si>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</si>
  <si>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</si>
  <si>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</si>
  <si>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</si>
  <si>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</si>
  <si>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</si>
  <si>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</si>
  <si>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</si>
  <si>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</si>
  <si>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</si>
  <si>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</si>
  <si>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</si>
  <si>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</si>
  <si>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</si>
  <si>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</si>
  <si>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</si>
  <si>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</si>
  <si>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</si>
  <si>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</si>
  <si>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</si>
  <si>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</si>
  <si>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</si>
  <si>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</si>
  <si>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</si>
  <si>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</si>
  <si>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</si>
  <si>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</si>
  <si>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</si>
  <si>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</si>
  <si>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</si>
  <si>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</si>
  <si>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</si>
  <si>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</si>
  <si>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</si>
  <si>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</si>
  <si>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</si>
  <si>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</si>
  <si>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</si>
  <si>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</si>
  <si>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</si>
  <si>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</si>
  <si>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</si>
  <si>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</si>
  <si>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</si>
  <si>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</si>
  <si>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</si>
  <si>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</si>
  <si>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</si>
  <si>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</si>
  <si>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</si>
  <si>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</si>
  <si>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</si>
  <si>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</si>
  <si>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</si>
  <si>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</si>
  <si>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</si>
  <si>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</si>
  <si>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</si>
  <si>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</si>
  <si>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</si>
  <si>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</si>
  <si>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</si>
  <si>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</si>
  <si>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</si>
  <si>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</si>
  <si>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</si>
  <si>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</si>
  <si>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</si>
  <si>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</si>
  <si>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</si>
  <si>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</si>
  <si>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</si>
  <si>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</si>
  <si>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</si>
  <si>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</si>
  <si>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</si>
  <si>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</si>
  <si>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</si>
  <si>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</si>
  <si>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</si>
  <si>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</si>
  <si>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</si>
  <si>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</si>
  <si>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</si>
  <si>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</si>
  <si>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</si>
  <si>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</si>
  <si>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</si>
  <si>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</si>
  <si>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</si>
  <si>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</si>
  <si>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</si>
  <si>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</si>
  <si>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</si>
  <si>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</si>
  <si>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</si>
  <si>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</si>
  <si>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</si>
  <si>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</si>
  <si>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</si>
  <si>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</si>
  <si>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</si>
  <si>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</si>
  <si>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</si>
  <si>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</si>
  <si>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</si>
  <si>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</si>
  <si>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</si>
  <si>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</si>
  <si>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</si>
  <si>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</si>
  <si>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</si>
  <si>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</si>
  <si>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</si>
  <si>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</si>
  <si>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</si>
  <si>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</si>
  <si>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</si>
  <si>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</si>
  <si>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</si>
  <si>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</si>
  <si>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</si>
  <si>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</si>
  <si>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</si>
  <si>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</si>
  <si>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</si>
  <si>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</si>
  <si>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</si>
  <si>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</si>
  <si>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</si>
  <si>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</si>
  <si>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</si>
  <si>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</si>
  <si>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</si>
  <si>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</si>
  <si>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</si>
  <si>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</si>
  <si>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</si>
  <si>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</si>
  <si>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</si>
  <si>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</si>
  <si>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</si>
  <si>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</si>
  <si>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</si>
  <si>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</si>
  <si>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</si>
  <si>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</si>
  <si>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</si>
  <si>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</si>
  <si>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</si>
  <si>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</si>
  <si>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</si>
  <si>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</si>
  <si>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</si>
  <si>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</si>
  <si>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</si>
  <si>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</si>
  <si>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</si>
  <si>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</si>
  <si>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</si>
  <si>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</si>
  <si>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</si>
  <si>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</si>
  <si>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</si>
  <si>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</si>
  <si>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</si>
  <si>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</si>
  <si>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</si>
  <si>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</si>
  <si>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</si>
  <si>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</si>
  <si>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</si>
  <si>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</si>
  <si>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</si>
  <si>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</si>
  <si>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</si>
  <si>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</si>
  <si>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</si>
  <si>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</si>
  <si>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</si>
  <si>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</si>
  <si>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</si>
  <si>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</si>
  <si>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</si>
  <si>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</si>
  <si>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</si>
  <si>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</si>
  <si>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</si>
  <si>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</si>
  <si>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</si>
  <si>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</si>
  <si>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</si>
  <si>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</si>
  <si>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</si>
  <si>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</si>
  <si>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</si>
  <si>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</si>
  <si>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</si>
  <si>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</si>
  <si>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</si>
  <si>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</si>
  <si>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</si>
  <si>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</si>
  <si>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</si>
  <si>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</si>
  <si>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</si>
  <si>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</si>
  <si>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</si>
  <si>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</si>
  <si>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</si>
  <si>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</si>
  <si>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</si>
  <si>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</si>
  <si>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</si>
  <si>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</si>
  <si>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</si>
  <si>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</si>
  <si>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</si>
  <si>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</si>
  <si>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</si>
  <si>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</si>
  <si>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</si>
  <si>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</si>
  <si>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</si>
  <si>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</si>
  <si>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</si>
  <si>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</si>
  <si>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</si>
  <si>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</si>
  <si>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</si>
  <si>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</si>
  <si>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</si>
  <si>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</si>
  <si>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</si>
  <si>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</si>
  <si>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</si>
  <si>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</si>
  <si>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</si>
  <si>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</si>
  <si>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</si>
  <si>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</si>
  <si>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</si>
  <si>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</si>
  <si>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</si>
  <si>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</si>
  <si>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</si>
  <si>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</si>
  <si>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</si>
  <si>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</si>
  <si>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</si>
  <si>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</si>
  <si>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</si>
  <si>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</si>
  <si>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</si>
  <si>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</si>
  <si>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</si>
  <si>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</si>
  <si>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</si>
  <si>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</si>
  <si>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</si>
  <si>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</si>
  <si>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</si>
  <si>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</si>
  <si>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</si>
  <si>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</si>
  <si>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</si>
  <si>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</si>
  <si>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</si>
  <si>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</si>
  <si>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</si>
  <si>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</si>
  <si>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</si>
  <si>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</si>
  <si>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</si>
  <si>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</si>
  <si>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</si>
  <si>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</si>
  <si>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</si>
  <si>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</si>
  <si>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</si>
  <si>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</si>
  <si>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</si>
  <si>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</si>
  <si>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</si>
  <si>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</si>
  <si>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</si>
  <si>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</si>
  <si>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</si>
  <si>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</si>
  <si>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</si>
  <si>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</si>
  <si>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</si>
  <si>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</si>
  <si>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</si>
  <si>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</si>
  <si>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</si>
  <si>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</si>
  <si>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</si>
  <si>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</si>
  <si>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</si>
  <si>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</si>
  <si>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</si>
  <si>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</si>
  <si>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</si>
  <si>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</si>
  <si>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</si>
  <si>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</si>
  <si>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</si>
  <si>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</si>
  <si>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</si>
  <si>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</si>
  <si>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</si>
  <si>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</si>
  <si>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</si>
  <si>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</si>
  <si>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</si>
  <si>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</si>
  <si>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</si>
  <si>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</si>
  <si>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</si>
  <si>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</si>
  <si>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</si>
  <si>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</si>
  <si>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</si>
  <si>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</si>
  <si>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</si>
  <si>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</si>
  <si>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</si>
  <si>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</si>
  <si>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</si>
  <si>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</si>
  <si>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</si>
  <si>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</si>
  <si>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</si>
  <si>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</si>
  <si>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</si>
  <si>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</si>
  <si>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</si>
  <si>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</si>
  <si>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</si>
  <si>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</si>
  <si>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</si>
  <si>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</si>
  <si>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</si>
  <si>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</si>
  <si>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</si>
  <si>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</si>
  <si>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</si>
  <si>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</si>
  <si>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</si>
  <si>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</si>
  <si>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</si>
  <si>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</si>
  <si>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</si>
  <si>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</si>
  <si>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</si>
  <si>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</si>
  <si>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</si>
  <si>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</si>
  <si>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</si>
  <si>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</si>
  <si>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</si>
  <si>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</si>
  <si>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</si>
  <si>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</si>
  <si>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</si>
  <si>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</si>
  <si>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</si>
  <si>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</si>
  <si>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</si>
  <si>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</si>
  <si>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</si>
  <si>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</si>
  <si>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</si>
  <si>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</si>
  <si>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</si>
  <si>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</si>
  <si>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</si>
  <si>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</si>
  <si>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</si>
  <si>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</si>
  <si>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</si>
  <si>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</si>
  <si>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</si>
  <si>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</si>
  <si>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</si>
  <si>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</si>
  <si>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</si>
  <si>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</si>
  <si>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</si>
  <si>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</si>
  <si>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</si>
  <si>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</si>
  <si>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</si>
  <si>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</si>
  <si>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</si>
  <si>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</si>
  <si>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</si>
  <si>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</si>
  <si>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</si>
  <si>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</si>
  <si>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</si>
  <si>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</si>
  <si>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</si>
  <si>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</si>
  <si>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</si>
  <si>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</si>
  <si>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</si>
  <si>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</si>
  <si>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</si>
  <si>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</si>
  <si>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</si>
  <si>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</si>
  <si>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</si>
  <si>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</si>
  <si>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</si>
  <si>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</si>
  <si>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</si>
  <si>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</si>
  <si>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</si>
  <si>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</si>
  <si>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</si>
  <si>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</si>
  <si>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</si>
  <si>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</si>
  <si>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</si>
  <si>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</si>
  <si>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</si>
  <si>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</si>
  <si>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</si>
  <si>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</si>
  <si>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</si>
  <si>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</si>
  <si>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</si>
  <si>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</si>
  <si>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</si>
  <si>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</si>
  <si>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</si>
  <si>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</si>
  <si>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</si>
  <si>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</si>
  <si>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</si>
  <si>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</si>
  <si>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</si>
  <si>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</si>
  <si>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</si>
  <si>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</si>
  <si>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</si>
  <si>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</si>
  <si>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</si>
  <si>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</si>
  <si>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</si>
  <si>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</si>
  <si>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</si>
  <si>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</si>
  <si>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</si>
  <si>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</si>
  <si>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</si>
  <si>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</si>
  <si>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</si>
  <si>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</si>
  <si>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</si>
  <si>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</si>
  <si>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</si>
  <si>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</si>
  <si>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</si>
  <si>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</si>
  <si>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</si>
  <si>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</si>
  <si>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</si>
  <si>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</si>
  <si>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</si>
  <si>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</si>
  <si>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</si>
  <si>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</si>
  <si>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</si>
  <si>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</si>
  <si>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</si>
  <si>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</si>
  <si>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</si>
  <si>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</si>
  <si>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</si>
  <si>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</si>
  <si>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</si>
  <si>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</si>
  <si>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</si>
  <si>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</si>
  <si>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</si>
  <si>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</si>
  <si>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</si>
  <si>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</si>
  <si>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</si>
  <si>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</si>
  <si>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</si>
  <si>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</si>
  <si>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</si>
  <si>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</si>
  <si>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</si>
  <si>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</si>
  <si>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</si>
  <si>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</si>
  <si>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</si>
  <si>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</si>
  <si>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</si>
  <si>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</si>
  <si>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</si>
  <si>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</si>
  <si>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</si>
  <si>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</si>
  <si>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</si>
  <si>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</si>
  <si>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</si>
  <si>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</si>
  <si>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</si>
  <si>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</si>
  <si>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</si>
  <si>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</si>
  <si>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</si>
  <si>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</si>
  <si>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</si>
  <si>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</si>
  <si>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</si>
  <si>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</si>
  <si>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</si>
  <si>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</si>
  <si>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</si>
  <si>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</si>
  <si>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</si>
  <si>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</si>
  <si>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</si>
  <si>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</si>
  <si>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</si>
  <si>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</si>
  <si>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</si>
  <si>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</si>
  <si>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</si>
  <si>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</si>
  <si>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</si>
  <si>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</si>
  <si>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</si>
  <si>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</si>
  <si>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</si>
  <si>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</si>
  <si>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</si>
  <si>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</si>
  <si>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</si>
  <si>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</si>
  <si>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</si>
  <si>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</si>
  <si>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</si>
  <si>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</si>
  <si>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</si>
  <si>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</si>
  <si>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</si>
  <si>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</si>
  <si>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</si>
  <si>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</si>
  <si>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</si>
  <si>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</si>
  <si>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</si>
  <si>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</si>
  <si>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</si>
  <si>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</si>
  <si>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</si>
  <si>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</si>
  <si>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</si>
  <si>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</si>
  <si>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</si>
  <si>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</si>
  <si>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</si>
  <si>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</si>
  <si>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</si>
  <si>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</si>
  <si>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</si>
  <si>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</si>
  <si>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</si>
  <si>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</si>
  <si>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</si>
  <si>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</si>
  <si>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</si>
  <si>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</si>
  <si>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</si>
  <si>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</si>
  <si>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</si>
  <si>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</si>
  <si>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</si>
  <si>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</si>
  <si>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</si>
  <si>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</si>
  <si>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</si>
  <si>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</si>
  <si>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</si>
  <si>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</si>
  <si>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</si>
  <si>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</si>
  <si>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</si>
  <si>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</si>
  <si>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</si>
  <si>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</si>
  <si>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</si>
  <si>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</si>
  <si>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</si>
  <si>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</si>
  <si>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</si>
  <si>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</si>
  <si>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</si>
  <si>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</si>
  <si>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</si>
  <si>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</si>
  <si>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</si>
  <si>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</si>
  <si>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</si>
  <si>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</si>
  <si>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</si>
  <si>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</si>
  <si>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</si>
  <si>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</si>
  <si>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</si>
  <si>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</si>
  <si>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</si>
  <si>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</si>
  <si>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</si>
  <si>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</si>
  <si>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</si>
  <si>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</si>
  <si>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</si>
  <si>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</si>
  <si>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</si>
  <si>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</si>
  <si>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</si>
  <si>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</si>
  <si>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</si>
  <si>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</si>
  <si>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</si>
  <si>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</si>
  <si>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</si>
  <si>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</si>
  <si>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</si>
  <si>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</si>
  <si>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</si>
  <si>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</si>
  <si>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</si>
  <si>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</si>
  <si>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</si>
  <si>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</si>
  <si>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</si>
  <si>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</si>
  <si>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</si>
  <si>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</si>
  <si>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</si>
  <si>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</si>
  <si>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</si>
  <si>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</si>
  <si>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</si>
  <si>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</si>
  <si>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</si>
  <si>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</si>
  <si>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</si>
  <si>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</si>
  <si>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</si>
  <si>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</si>
  <si>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</si>
  <si>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</si>
  <si>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</si>
  <si>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</si>
  <si>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</si>
  <si>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</si>
  <si>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</si>
  <si>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</si>
  <si>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</si>
  <si>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</si>
  <si>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</si>
  <si>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</si>
  <si>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</si>
  <si>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</si>
  <si>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</si>
  <si>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</si>
  <si>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</si>
  <si>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</si>
  <si>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</si>
  <si>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</si>
  <si>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</si>
  <si>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</si>
  <si>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</si>
  <si>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</si>
  <si>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</si>
  <si>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</si>
  <si>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</si>
  <si>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</si>
  <si>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</si>
  <si>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</si>
  <si>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</si>
  <si>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</si>
  <si>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</si>
  <si>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</si>
  <si>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</si>
  <si>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</si>
  <si>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</si>
  <si>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</si>
  <si>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</si>
  <si>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</si>
  <si>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</si>
  <si>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</si>
  <si>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ปี2568 (ม.ค.-ธ.ค.)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</si>
</sst>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6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4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5" xfId="10" applyNumberFormat="1" applyFont="1" applyBorder="1" applyAlignment="1">
      <alignment horizontal="center"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8" fontId="51" fillId="0" borderId="66" xfId="0" applyNumberFormat="1" applyFont="1" applyBorder="1" applyAlignment="1">
      <alignment vertical="center"/>
    </xf>
    <xf numFmtId="168" fontId="51" fillId="0" borderId="22" xfId="0" applyNumberFormat="1" applyFont="1" applyBorder="1" applyAlignment="1">
      <alignment vertical="center"/>
    </xf>
    <xf numFmtId="2" fontId="60" fillId="0" borderId="27" xfId="8" applyNumberFormat="1" applyFont="1" applyFill="1" applyBorder="1" applyAlignment="1">
      <alignment horizontal="center" vertical="center"/>
    </xf>
    <xf numFmtId="173" fontId="62" fillId="0" borderId="54" xfId="9" applyNumberFormat="1" applyFont="1" applyBorder="1" applyAlignment="1">
      <alignment horizontal="center" vertical="center"/>
    </xf>
    <xf numFmtId="165" fontId="62" fillId="0" borderId="53" xfId="9" applyNumberFormat="1" applyFont="1" applyBorder="1" applyAlignment="1">
      <alignment horizontal="center" vertical="center"/>
    </xf>
    <xf numFmtId="165" fontId="62" fillId="0" borderId="67" xfId="9" applyNumberFormat="1" applyFont="1" applyBorder="1" applyAlignment="1">
      <alignment horizontal="center" vertical="center"/>
    </xf>
    <xf numFmtId="0" fontId="61" fillId="0" borderId="0" xfId="7" applyFont="1" applyAlignment="1">
      <alignment vertical="top"/>
    </xf>
    <xf numFmtId="0" fontId="72" fillId="0" borderId="0" xfId="9" applyFont="1" applyAlignment="1">
      <alignment horizontal="center" vertical="top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2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0" t="s">
        <v>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0" t="s">
        <v>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0" t="s">
        <v>33</v>
      </c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0" t="s">
        <v>1</v>
      </c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0" t="s">
        <v>36</v>
      </c>
      <c r="B61" s="680"/>
      <c r="C61" s="680"/>
      <c r="D61" s="680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0"/>
      <c r="AG61" s="680"/>
      <c r="AH61" s="680"/>
      <c r="AI61" s="680"/>
      <c r="AJ61" s="680"/>
      <c r="AK61" s="680"/>
      <c r="AL61" s="680"/>
      <c r="AM61" s="680"/>
      <c r="AN61" s="680"/>
      <c r="AO61" s="680"/>
      <c r="AP61" s="680"/>
      <c r="AQ61" s="680"/>
      <c r="AR61" s="680"/>
      <c r="AS61" s="680"/>
      <c r="AT61" s="680"/>
      <c r="AU61" s="680"/>
      <c r="AV61" s="680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4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85" customHeight="1">
      <c r="A91" s="680" t="s">
        <v>0</v>
      </c>
      <c r="B91" s="680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0" t="s">
        <v>1</v>
      </c>
      <c r="AH91" s="680"/>
      <c r="AI91" s="680"/>
      <c r="AJ91" s="680"/>
      <c r="AK91" s="680"/>
      <c r="AL91" s="680"/>
      <c r="AM91" s="680"/>
      <c r="AN91" s="680"/>
      <c r="AO91" s="680"/>
      <c r="AP91" s="680"/>
      <c r="AQ91" s="680"/>
      <c r="AR91" s="680"/>
      <c r="AS91" s="680"/>
      <c r="AT91" s="680"/>
      <c r="AU91" s="680"/>
      <c r="AV91" s="680"/>
      <c r="AW91" s="680"/>
      <c r="AX91" s="680"/>
      <c r="AY91" s="680"/>
      <c r="AZ91" s="680"/>
      <c r="BA91" s="680"/>
      <c r="BB91" s="680"/>
      <c r="BC91" s="680"/>
      <c r="BD91" s="680"/>
      <c r="BE91" s="680"/>
      <c r="BF91" s="680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0" t="s">
        <v>33</v>
      </c>
      <c r="B121" s="680"/>
      <c r="C121" s="680"/>
      <c r="D121" s="680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0" t="s">
        <v>1</v>
      </c>
      <c r="AG121" s="680"/>
      <c r="AH121" s="680"/>
      <c r="AI121" s="680"/>
      <c r="AJ121" s="680"/>
      <c r="AK121" s="680"/>
      <c r="AL121" s="680"/>
      <c r="AM121" s="680"/>
      <c r="AN121" s="680"/>
      <c r="AO121" s="680"/>
      <c r="AP121" s="680"/>
      <c r="AQ121" s="680"/>
      <c r="AR121" s="680"/>
      <c r="AS121" s="680"/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0" t="s">
        <v>36</v>
      </c>
      <c r="B151" s="680"/>
      <c r="C151" s="680"/>
      <c r="D151" s="680"/>
      <c r="E151" s="680"/>
      <c r="F151" s="680"/>
      <c r="G151" s="680"/>
      <c r="H151" s="680"/>
      <c r="I151" s="680"/>
      <c r="J151" s="680"/>
      <c r="K151" s="680"/>
      <c r="L151" s="680"/>
      <c r="M151" s="680"/>
      <c r="N151" s="680"/>
      <c r="O151" s="680"/>
      <c r="P151" s="680"/>
      <c r="Q151" s="680"/>
      <c r="R151" s="680"/>
      <c r="S151" s="680"/>
      <c r="T151" s="680"/>
      <c r="U151" s="680"/>
      <c r="V151" s="68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0"/>
      <c r="AG151" s="680"/>
      <c r="AH151" s="680"/>
      <c r="AI151" s="680"/>
      <c r="AJ151" s="680"/>
      <c r="AK151" s="680"/>
      <c r="AL151" s="680"/>
      <c r="AM151" s="680"/>
      <c r="AN151" s="680"/>
      <c r="AO151" s="680"/>
      <c r="AP151" s="680"/>
      <c r="AQ151" s="680"/>
      <c r="AR151" s="680"/>
      <c r="AS151" s="680"/>
      <c r="AT151" s="680"/>
      <c r="AU151" s="680"/>
      <c r="AV151" s="680"/>
      <c r="AW151" s="680"/>
      <c r="AX151" s="680"/>
      <c r="AY151" s="680"/>
      <c r="AZ151" s="680"/>
      <c r="BA151" s="680"/>
      <c r="BB151" s="680"/>
      <c r="BC151" s="680"/>
      <c r="BD151" s="680"/>
      <c r="BE151" s="680"/>
      <c r="BF151" s="680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85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view="pageBreakPreview" topLeftCell="A268" zoomScale="70" zoomScaleNormal="70" zoomScaleSheetLayoutView="70" workbookViewId="0">
      <selection activeCell="G385" sqref="G385"/>
    </sheetView>
  </sheetViews>
  <sheetFormatPr defaultColWidth="11.125" defaultRowHeight="21" customHeight="1"/>
  <cols>
    <col min="1" max="1" width="43.375" style="472" customWidth="1"/>
    <col min="2" max="3" width="13.75" style="656" customWidth="1"/>
    <col min="4" max="4" width="13.875" style="656" customWidth="1"/>
    <col min="5" max="5" width="13.125" style="469" customWidth="1"/>
    <col min="6" max="6" width="11.25" style="656" customWidth="1"/>
    <col min="7" max="7" width="11.625" style="656" customWidth="1"/>
    <col min="8" max="8" width="11.375" style="656" customWidth="1"/>
    <col min="9" max="9" width="11" style="656" customWidth="1"/>
    <col min="10" max="10" width="12.625" style="656" customWidth="1"/>
    <col min="11" max="11" width="12.125" style="656" customWidth="1"/>
    <col min="12" max="13" width="11.375" style="656" customWidth="1"/>
    <col min="14" max="14" width="11.125" style="469" hidden="1" customWidth="1"/>
    <col min="15" max="22" width="7.375" style="469" hidden="1" customWidth="1"/>
    <col min="23" max="23" width="11.125" style="469" hidden="1" customWidth="1"/>
    <col min="24" max="16384" width="11.125" style="469"/>
  </cols>
  <sheetData>
    <row r="1" spans="1:22" ht="21" customHeight="1">
      <c r="N1" s="607" t="s">
        <v>173</v>
      </c>
      <c r="O1" s="607">
        <v>50</v>
      </c>
    </row>
    <row r="2" spans="1:22" ht="21" customHeight="1">
      <c r="A2" s="697" t="s">
        <v>701</v>
      </c>
      <c r="B2" s="698"/>
      <c r="C2" s="698"/>
      <c r="D2" s="698"/>
      <c r="E2" s="698"/>
      <c r="F2" s="699"/>
      <c r="G2" s="699"/>
      <c r="H2" s="699"/>
      <c r="I2" s="699"/>
      <c r="J2" s="699"/>
      <c r="K2" s="699"/>
      <c r="L2" s="699"/>
      <c r="M2" s="679"/>
    </row>
    <row r="3" spans="1:22" ht="21" customHeight="1">
      <c r="A3" s="483"/>
      <c r="B3" s="700" t="s">
        <v>693</v>
      </c>
      <c r="C3" s="700"/>
      <c r="D3" s="700"/>
      <c r="E3" s="700"/>
      <c r="F3" s="700" t="s">
        <v>43</v>
      </c>
      <c r="G3" s="700"/>
      <c r="H3" s="700"/>
      <c r="I3" s="701"/>
      <c r="J3" s="686" t="s">
        <v>44</v>
      </c>
      <c r="K3" s="687"/>
      <c r="L3" s="687"/>
      <c r="M3" s="688"/>
    </row>
    <row r="4" spans="1:22" ht="21" customHeight="1">
      <c r="A4" s="482" t="s">
        <v>175</v>
      </c>
      <c r="B4" s="486" t="s">
        <v>692</v>
      </c>
      <c r="C4" s="486" t="s">
        <v>703</v>
      </c>
      <c r="D4" s="486" t="s">
        <v>703</v>
      </c>
      <c r="E4" s="486" t="s">
        <v>703</v>
      </c>
      <c r="F4" s="486" t="str">
        <f t="shared" ref="F4:I5" si="0">B4</f>
        <v>2568</v>
      </c>
      <c r="G4" s="486" t="str">
        <f t="shared" si="0"/>
        <v>2569</v>
      </c>
      <c r="H4" s="486" t="str">
        <f t="shared" si="0"/>
        <v>2569</v>
      </c>
      <c r="I4" s="486" t="str">
        <f t="shared" si="0"/>
        <v>2569</v>
      </c>
      <c r="J4" s="486" t="str">
        <f t="shared" ref="J4:L5" si="1">B4</f>
        <v>2568</v>
      </c>
      <c r="K4" s="604" t="str">
        <f t="shared" si="1"/>
        <v>2569</v>
      </c>
      <c r="L4" s="605" t="str">
        <f t="shared" si="1"/>
        <v>2569</v>
      </c>
      <c r="M4" s="605" t="str">
        <f>I4</f>
        <v>2569</v>
      </c>
    </row>
    <row r="5" spans="1:22" ht="21" customHeight="1">
      <c r="A5" s="484"/>
      <c r="B5" s="485" t="s">
        <v>45</v>
      </c>
      <c r="C5" s="485" t="str">
        <f>'ตาราง 4 ตลาดส่งออกสำคัญ'!C4</f>
        <v>ม.ค.</v>
      </c>
      <c r="D5" s="485" t="str">
        <f>'ตาราง 4 ตลาดส่งออกสำคัญ'!D4</f>
        <v>ก.พ.</v>
      </c>
      <c r="E5" s="485" t="str">
        <f>'ตาราง 4 ตลาดส่งออกสำคัญ'!E4</f>
        <v>ม.ค.-ก.พ.</v>
      </c>
      <c r="F5" s="485" t="str">
        <f t="shared" si="0"/>
        <v>ม.ค.-ธ.ค.</v>
      </c>
      <c r="G5" s="485" t="str">
        <f t="shared" si="0"/>
        <v>ม.ค.</v>
      </c>
      <c r="H5" s="485" t="str">
        <f t="shared" si="0"/>
        <v>ก.พ.</v>
      </c>
      <c r="I5" s="485" t="str">
        <f t="shared" si="0"/>
        <v>ม.ค.-ก.พ.</v>
      </c>
      <c r="J5" s="485" t="str">
        <f t="shared" si="1"/>
        <v>ม.ค.-ธ.ค.</v>
      </c>
      <c r="K5" s="603" t="str">
        <f t="shared" si="1"/>
        <v>ม.ค.</v>
      </c>
      <c r="L5" s="606" t="str">
        <f t="shared" si="1"/>
        <v>ก.พ.</v>
      </c>
      <c r="M5" s="606" t="str">
        <f>I5</f>
        <v>ม.ค.-ก.พ.</v>
      </c>
      <c r="N5" s="469">
        <v>1</v>
      </c>
    </row>
    <row r="6" spans="1:22" ht="21" customHeight="1">
      <c r="A6" s="474" t="s">
        <v>176</v>
      </c>
      <c r="B6" s="475">
        <v>344942.95068376738</v>
      </c>
      <c r="C6" s="475">
        <v>34876.491932445002</v>
      </c>
      <c r="D6" s="475">
        <v>32273.294398170801</v>
      </c>
      <c r="E6" s="475">
        <v>67149.786330615811</v>
      </c>
      <c r="F6" s="660">
        <v>12.90253114797018</v>
      </c>
      <c r="G6" s="660">
        <v>29.350835032399829</v>
      </c>
      <c r="H6" s="660">
        <v>31.800274870921356</v>
      </c>
      <c r="I6" s="660">
        <v>30.516610501305507</v>
      </c>
      <c r="J6" s="657">
        <f>B6/B$6*100</f>
        <v>100</v>
      </c>
      <c r="K6" s="657">
        <f t="shared" ref="K6:M8" si="2">C6/C$6*100</f>
        <v>100</v>
      </c>
      <c r="L6" s="657">
        <f t="shared" si="2"/>
        <v>100</v>
      </c>
      <c r="M6" s="657">
        <f t="shared" si="2"/>
        <v>100</v>
      </c>
      <c r="N6" s="469">
        <v>1</v>
      </c>
      <c r="O6" s="608" t="str">
        <f t="shared" ref="O6:O69" si="3">IF(FIXED(F6,1)="0.0",IF(FIXED(F6,2)="0.00",FIXED(F6,3),FIXED(F6,2)),FIXED(F6,1))</f>
        <v>12.9</v>
      </c>
      <c r="P6" s="608" t="str">
        <f t="shared" ref="P6:P69" si="4">IF(FIXED(G6,1)="0.0",IF(FIXED(G6,2)="0.00",FIXED(G6,3),FIXED(G6,2)),FIXED(G6,1))</f>
        <v>29.4</v>
      </c>
      <c r="Q6" s="608" t="str">
        <f t="shared" ref="Q6:Q69" si="5">IF(FIXED(H6,1)="0.0",IF(FIXED(H6,2)="0.00",FIXED(H6,3),FIXED(H6,2)),FIXED(H6,1))</f>
        <v>31.8</v>
      </c>
      <c r="R6" s="608" t="str">
        <f t="shared" ref="R6:R69" si="6">IF(FIXED(I6,1)="0.0",IF(FIXED(I6,2)="0.00",FIXED(I6,3),FIXED(I6,2)),FIXED(I6,1))</f>
        <v>30.5</v>
      </c>
      <c r="S6" s="608" t="str">
        <f t="shared" ref="S6:S69" si="7">IF(FIXED(J6,1)="0.0",IF(FIXED(J6,2)="0.00",FIXED(J6,3),FIXED(J6,2)),FIXED(J6,1))</f>
        <v>100.0</v>
      </c>
      <c r="T6" s="608" t="str">
        <f t="shared" ref="T6:T69" si="8">IF(FIXED(K6,1)="0.0",IF(FIXED(K6,2)="0.00",FIXED(K6,3),FIXED(K6,2)),FIXED(K6,1))</f>
        <v>100.0</v>
      </c>
      <c r="U6" s="608" t="str">
        <f>IF(FIXED(L6,1)="0.0",IF(FIXED(L6,2)="0.00",FIXED(L6,3),FIXED(L6,2)),FIXED(L6,1))</f>
        <v>100.0</v>
      </c>
      <c r="V6" s="608" t="str">
        <f>IF(FIXED(M6,1)="0.0",IF(FIXED(M6,2)="0.00",FIXED(M6,3),FIXED(M6,2)),FIXED(M6,1))</f>
        <v>100.0</v>
      </c>
    </row>
    <row r="7" spans="1:22" ht="21" customHeight="1">
      <c r="A7" s="476" t="s">
        <v>177</v>
      </c>
      <c r="B7" s="477">
        <v>43359.550941733003</v>
      </c>
      <c r="C7" s="477">
        <v>3726.4255468002998</v>
      </c>
      <c r="D7" s="475">
        <v>2551.7491080486002</v>
      </c>
      <c r="E7" s="477">
        <v>6278.1746548489</v>
      </c>
      <c r="F7" s="661">
        <v>-11.38932082163312</v>
      </c>
      <c r="G7" s="660">
        <v>-1.4319547433584319</v>
      </c>
      <c r="H7" s="660">
        <v>-21.521956337670957</v>
      </c>
      <c r="I7" s="661">
        <v>-10.721283232972738</v>
      </c>
      <c r="J7" s="657">
        <f>B7/B$6*100</f>
        <v>12.570064370291668</v>
      </c>
      <c r="K7" s="657">
        <f t="shared" si="2"/>
        <v>10.684634091118751</v>
      </c>
      <c r="L7" s="657">
        <f>D7/D$6*100</f>
        <v>7.9066892786539613</v>
      </c>
      <c r="M7" s="657">
        <f>E7/E$6*100</f>
        <v>9.3495080147209233</v>
      </c>
      <c r="N7" s="469">
        <v>1</v>
      </c>
      <c r="O7" s="608" t="str">
        <f t="shared" si="3"/>
        <v>-11.4</v>
      </c>
      <c r="P7" s="608" t="str">
        <f t="shared" si="4"/>
        <v>-1.4</v>
      </c>
      <c r="Q7" s="608" t="str">
        <f t="shared" si="5"/>
        <v>-21.5</v>
      </c>
      <c r="R7" s="608" t="str">
        <f t="shared" si="6"/>
        <v>-10.7</v>
      </c>
      <c r="S7" s="608" t="str">
        <f t="shared" si="7"/>
        <v>12.6</v>
      </c>
      <c r="T7" s="608" t="str">
        <f t="shared" si="8"/>
        <v>10.7</v>
      </c>
      <c r="U7" s="608" t="str">
        <f t="shared" ref="U7:U69" si="9">IF(FIXED(L7,1)="0.0",IF(FIXED(L7,2)="0.00",FIXED(L7,3),FIXED(L7,2)),FIXED(L7,1))</f>
        <v>7.9</v>
      </c>
      <c r="V7" s="608" t="str">
        <f t="shared" ref="V7:V9" si="10">IF(FIXED(M7,1)="0.0",IF(FIXED(M7,2)="0.00",FIXED(M7,3),FIXED(M7,2)),FIXED(M7,1))</f>
        <v>9.3</v>
      </c>
    </row>
    <row r="8" spans="1:22" ht="21" customHeight="1">
      <c r="A8" s="479" t="s">
        <v>178</v>
      </c>
      <c r="B8" s="480">
        <v>27465.460374791703</v>
      </c>
      <c r="C8" s="480">
        <v>2280.7625192737</v>
      </c>
      <c r="D8" s="602">
        <v>1535.1581443712</v>
      </c>
      <c r="E8" s="480">
        <v>3815.9206636448998</v>
      </c>
      <c r="F8" s="662">
        <v>-12.348217008435597</v>
      </c>
      <c r="G8" s="663">
        <v>-5.5730416294198619</v>
      </c>
      <c r="H8" s="663">
        <v>-29.017821220459567</v>
      </c>
      <c r="I8" s="675">
        <v>-16.648552303078702</v>
      </c>
      <c r="J8" s="676">
        <f>B8/B$6*100</f>
        <v>7.9623196590473748</v>
      </c>
      <c r="K8" s="676">
        <f t="shared" si="2"/>
        <v>6.5395410859884846</v>
      </c>
      <c r="L8" s="676">
        <f t="shared" ref="L8:M8" si="11">D8/D$6*100</f>
        <v>4.75674446318133</v>
      </c>
      <c r="M8" s="676">
        <f t="shared" si="11"/>
        <v>5.6826996363875182</v>
      </c>
      <c r="N8" s="469">
        <v>1</v>
      </c>
      <c r="O8" s="608" t="str">
        <f t="shared" si="3"/>
        <v>-12.3</v>
      </c>
      <c r="P8" s="608" t="str">
        <f t="shared" si="4"/>
        <v>-5.6</v>
      </c>
      <c r="Q8" s="608" t="str">
        <f t="shared" si="5"/>
        <v>-29.0</v>
      </c>
      <c r="R8" s="608" t="str">
        <f t="shared" si="6"/>
        <v>-16.6</v>
      </c>
      <c r="S8" s="608" t="str">
        <f t="shared" si="7"/>
        <v>8.0</v>
      </c>
      <c r="T8" s="608" t="str">
        <f t="shared" si="8"/>
        <v>6.5</v>
      </c>
      <c r="U8" s="608" t="str">
        <f t="shared" si="9"/>
        <v>4.8</v>
      </c>
      <c r="V8" s="608" t="str">
        <f t="shared" si="10"/>
        <v>5.7</v>
      </c>
    </row>
    <row r="9" spans="1:22" ht="21" customHeight="1">
      <c r="A9" s="479" t="s">
        <v>179</v>
      </c>
      <c r="B9" s="480">
        <v>3295.0611837540991</v>
      </c>
      <c r="C9" s="480">
        <v>325.9844258672</v>
      </c>
      <c r="D9" s="602">
        <v>272.76567996990002</v>
      </c>
      <c r="E9" s="480">
        <v>598.75010583710002</v>
      </c>
      <c r="F9" s="662">
        <v>-12.422473784446311</v>
      </c>
      <c r="G9" s="663">
        <v>20.130334727781829</v>
      </c>
      <c r="H9" s="663">
        <v>-6.6214249328157848</v>
      </c>
      <c r="I9" s="662">
        <v>6.2619179640764173</v>
      </c>
      <c r="J9" s="676">
        <f>B9/B$6*100</f>
        <v>0.95524815834688726</v>
      </c>
      <c r="K9" s="676">
        <f t="shared" ref="K9" si="12">C9/C$6*100</f>
        <v>0.93468238290314487</v>
      </c>
      <c r="L9" s="676">
        <f t="shared" ref="L9" si="13">D9/D$6*100</f>
        <v>0.84517457872339175</v>
      </c>
      <c r="M9" s="676">
        <f t="shared" ref="M9" si="14">E9/E$6*100</f>
        <v>0.89166345651365086</v>
      </c>
      <c r="N9" s="469">
        <v>1</v>
      </c>
      <c r="O9" s="608" t="str">
        <f t="shared" si="3"/>
        <v>-12.4</v>
      </c>
      <c r="P9" s="608" t="str">
        <f t="shared" si="4"/>
        <v>20.1</v>
      </c>
      <c r="Q9" s="608" t="str">
        <f t="shared" si="5"/>
        <v>-6.6</v>
      </c>
      <c r="R9" s="608" t="str">
        <f t="shared" si="6"/>
        <v>6.3</v>
      </c>
      <c r="S9" s="608" t="str">
        <f t="shared" si="7"/>
        <v>1.0</v>
      </c>
      <c r="T9" s="608" t="str">
        <f t="shared" si="8"/>
        <v>0.9</v>
      </c>
      <c r="U9" s="608" t="str">
        <f t="shared" si="9"/>
        <v>0.8</v>
      </c>
      <c r="V9" s="608" t="str">
        <f t="shared" si="10"/>
        <v>0.9</v>
      </c>
    </row>
    <row r="10" spans="1:22" s="321" customFormat="1" ht="24.6" hidden="1">
      <c r="A10" s="467" t="s">
        <v>180</v>
      </c>
      <c r="B10" s="361">
        <f>VLOOKUP($A10,'T5_data(ytd)'!$B$3:$F$390,3,FALSE)</f>
        <v>75.23</v>
      </c>
      <c r="C10" s="480" t="e">
        <f>VLOOKUP($A10,'T5_data(mth)'!$B$5:$AL$392,$O$1-1,FALSE)</f>
        <v>#REF!</v>
      </c>
      <c r="D10" s="480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209.46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0.02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1">
        <v>3.1</v>
      </c>
      <c r="O10" s="453" t="str">
        <f t="shared" si="3"/>
        <v>209.5</v>
      </c>
      <c r="P10" s="453" t="e">
        <f t="shared" si="4"/>
        <v>#REF!</v>
      </c>
      <c r="Q10" s="453" t="e">
        <f t="shared" si="5"/>
        <v>#REF!</v>
      </c>
      <c r="R10" s="453" t="str">
        <f t="shared" si="6"/>
        <v>209.5</v>
      </c>
      <c r="S10" s="453" t="str">
        <f t="shared" si="7"/>
        <v>0.02</v>
      </c>
      <c r="T10" s="453" t="e">
        <f t="shared" si="8"/>
        <v>#REF!</v>
      </c>
      <c r="U10" s="453" t="e">
        <f t="shared" si="9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20.6</v>
      </c>
      <c r="C11" s="477" t="e">
        <f>VLOOKUP($A11,'T5_data(mth)'!$B$5:$AL$392,$O$1-1,FALSE)</f>
        <v>#REF!</v>
      </c>
      <c r="D11" s="477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-92.37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0.01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78">
        <v>25.28</v>
      </c>
      <c r="O11" s="453" t="str">
        <f t="shared" si="3"/>
        <v>-92.4</v>
      </c>
      <c r="P11" s="453" t="e">
        <f t="shared" si="4"/>
        <v>#REF!</v>
      </c>
      <c r="Q11" s="453" t="e">
        <f t="shared" si="5"/>
        <v>#REF!</v>
      </c>
      <c r="R11" s="453" t="str">
        <f t="shared" si="6"/>
        <v>-92.4</v>
      </c>
      <c r="S11" s="453" t="str">
        <f t="shared" si="7"/>
        <v>0.01</v>
      </c>
      <c r="T11" s="453" t="e">
        <f t="shared" si="8"/>
        <v>#REF!</v>
      </c>
      <c r="U11" s="453" t="e">
        <f t="shared" si="9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143.41</v>
      </c>
      <c r="C12" s="480" t="e">
        <f>VLOOKUP($A12,'T5_data(mth)'!$B$5:$AL$392,$O$1-1,FALSE)</f>
        <v>#REF!</v>
      </c>
      <c r="D12" s="480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-50.13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0.04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1">
        <v>1.58</v>
      </c>
      <c r="O12" s="453" t="str">
        <f t="shared" si="3"/>
        <v>-50.1</v>
      </c>
      <c r="P12" s="453" t="e">
        <f t="shared" si="4"/>
        <v>#REF!</v>
      </c>
      <c r="Q12" s="453" t="e">
        <f t="shared" si="5"/>
        <v>#REF!</v>
      </c>
      <c r="R12" s="453" t="str">
        <f t="shared" si="6"/>
        <v>-50.1</v>
      </c>
      <c r="S12" s="453" t="str">
        <f t="shared" si="7"/>
        <v>0.04</v>
      </c>
      <c r="T12" s="453" t="e">
        <f t="shared" si="8"/>
        <v>#REF!</v>
      </c>
      <c r="U12" s="453" t="e">
        <f t="shared" si="9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2767.48</v>
      </c>
      <c r="C13" s="480" t="e">
        <f>VLOOKUP($A13,'T5_data(mth)'!$B$5:$AL$392,$O$1-1,FALSE)</f>
        <v>#REF!</v>
      </c>
      <c r="D13" s="480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-0.8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0.8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1">
        <v>7.17</v>
      </c>
      <c r="O13" s="453" t="str">
        <f t="shared" si="3"/>
        <v>-0.8</v>
      </c>
      <c r="P13" s="453" t="e">
        <f t="shared" si="4"/>
        <v>#REF!</v>
      </c>
      <c r="Q13" s="453" t="e">
        <f t="shared" si="5"/>
        <v>#REF!</v>
      </c>
      <c r="R13" s="453" t="str">
        <f t="shared" si="6"/>
        <v>-0.8</v>
      </c>
      <c r="S13" s="453" t="str">
        <f t="shared" si="7"/>
        <v>0.8</v>
      </c>
      <c r="T13" s="453" t="e">
        <f t="shared" si="8"/>
        <v>#REF!</v>
      </c>
      <c r="U13" s="453" t="e">
        <f t="shared" si="9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288.33999999999997</v>
      </c>
      <c r="C14" s="480" t="e">
        <f>VLOOKUP($A14,'T5_data(mth)'!$B$5:$AL$392,$O$1-1,FALSE)</f>
        <v>#REF!</v>
      </c>
      <c r="D14" s="480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-26.24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0.08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1">
        <v>7.08</v>
      </c>
      <c r="O14" s="453" t="str">
        <f t="shared" si="3"/>
        <v>-26.2</v>
      </c>
      <c r="P14" s="453" t="e">
        <f t="shared" si="4"/>
        <v>#REF!</v>
      </c>
      <c r="Q14" s="453" t="e">
        <f t="shared" si="5"/>
        <v>#REF!</v>
      </c>
      <c r="R14" s="453" t="str">
        <f t="shared" si="6"/>
        <v>-26.2</v>
      </c>
      <c r="S14" s="453" t="str">
        <f t="shared" si="7"/>
        <v>0.1</v>
      </c>
      <c r="T14" s="453" t="e">
        <f t="shared" si="8"/>
        <v>#REF!</v>
      </c>
      <c r="U14" s="453" t="e">
        <f t="shared" si="9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79" t="s">
        <v>185</v>
      </c>
      <c r="B15" s="480">
        <v>8299.5762779726992</v>
      </c>
      <c r="C15" s="480">
        <v>752.43316894760005</v>
      </c>
      <c r="D15" s="602">
        <v>393.45189676199999</v>
      </c>
      <c r="E15" s="480">
        <v>1145.8850657096</v>
      </c>
      <c r="F15" s="662">
        <v>-12.568720469754965</v>
      </c>
      <c r="G15" s="663">
        <v>3.3870439538346204</v>
      </c>
      <c r="H15" s="663">
        <v>-18.702680252629307</v>
      </c>
      <c r="I15" s="662">
        <v>-5.4354804863093591</v>
      </c>
      <c r="J15" s="676">
        <f>B15/B$6*100</f>
        <v>2.4060721523720843</v>
      </c>
      <c r="K15" s="676">
        <f t="shared" ref="K15" si="15">C15/C$6*100</f>
        <v>2.1574221696524023</v>
      </c>
      <c r="L15" s="676">
        <f t="shared" ref="L15" si="16">D15/D$6*100</f>
        <v>1.2191252987928627</v>
      </c>
      <c r="M15" s="676">
        <f t="shared" ref="M15" si="17">E15/E$6*100</f>
        <v>1.706461223968412</v>
      </c>
      <c r="N15" s="469">
        <v>1</v>
      </c>
      <c r="O15" s="608" t="str">
        <f t="shared" si="3"/>
        <v>-12.6</v>
      </c>
      <c r="P15" s="608" t="str">
        <f t="shared" si="4"/>
        <v>3.4</v>
      </c>
      <c r="Q15" s="608" t="str">
        <f t="shared" si="5"/>
        <v>-18.7</v>
      </c>
      <c r="R15" s="608" t="str">
        <f t="shared" si="6"/>
        <v>-5.4</v>
      </c>
      <c r="S15" s="608" t="str">
        <f t="shared" si="7"/>
        <v>2.4</v>
      </c>
      <c r="T15" s="608" t="str">
        <f t="shared" si="8"/>
        <v>2.2</v>
      </c>
      <c r="U15" s="608" t="str">
        <f t="shared" si="9"/>
        <v>1.2</v>
      </c>
      <c r="V15" s="608" t="str">
        <f>IF(FIXED(M15,1)="0.0",IF(FIXED(M15,2)="0.00",FIXED(M15,3),FIXED(M15,2)),FIXED(M15,1))</f>
        <v>1.7</v>
      </c>
    </row>
    <row r="16" spans="1:22" s="321" customFormat="1" ht="24.6" hidden="1">
      <c r="A16" s="467" t="s">
        <v>186</v>
      </c>
      <c r="B16" s="355">
        <f>VLOOKUP($A16,'T5_data(ytd)'!$B13:$F401,3,FALSE)</f>
        <v>7667.63</v>
      </c>
      <c r="C16" s="477" t="e">
        <f>VLOOKUP($A16,'T5_data(mth)'!$B15:$AL403,$O$1-1,FALSE)</f>
        <v>#REF!</v>
      </c>
      <c r="D16" s="480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2.2200000000000002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1">
        <v>1.85</v>
      </c>
      <c r="O16" s="453" t="str">
        <f t="shared" si="3"/>
        <v>2.2</v>
      </c>
      <c r="P16" s="453" t="e">
        <f t="shared" si="4"/>
        <v>#REF!</v>
      </c>
      <c r="Q16" s="453" t="e">
        <f t="shared" si="5"/>
        <v>#REF!</v>
      </c>
      <c r="R16" s="453" t="str">
        <f t="shared" si="6"/>
        <v>-10.0</v>
      </c>
      <c r="S16" s="453" t="e">
        <f t="shared" si="7"/>
        <v>#N/A</v>
      </c>
      <c r="T16" s="453" t="e">
        <f t="shared" si="8"/>
        <v>#N/A</v>
      </c>
      <c r="U16" s="453" t="e">
        <f t="shared" si="9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631.95000000000005</v>
      </c>
      <c r="C17" s="477" t="e">
        <f>VLOOKUP($A17,'T5_data(mth)'!$B16:$AL404,$O$1-1,FALSE)</f>
        <v>#REF!</v>
      </c>
      <c r="D17" s="477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0.18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78">
        <v>41.58</v>
      </c>
      <c r="O17" s="453" t="str">
        <f t="shared" si="3"/>
        <v>0.2</v>
      </c>
      <c r="P17" s="453" t="e">
        <f t="shared" si="4"/>
        <v>#REF!</v>
      </c>
      <c r="Q17" s="453" t="e">
        <f t="shared" si="5"/>
        <v>#REF!</v>
      </c>
      <c r="R17" s="453" t="str">
        <f t="shared" si="6"/>
        <v>-35.2</v>
      </c>
      <c r="S17" s="453" t="e">
        <f t="shared" si="7"/>
        <v>#N/A</v>
      </c>
      <c r="T17" s="453" t="e">
        <f t="shared" si="8"/>
        <v>#N/A</v>
      </c>
      <c r="U17" s="453" t="e">
        <f t="shared" si="9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1421.8</v>
      </c>
      <c r="C18" s="480" t="e">
        <f>VLOOKUP($A18,'T5_data(mth)'!$B17:$AL405,$O$1-1,FALSE)</f>
        <v>#REF!</v>
      </c>
      <c r="D18" s="480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0.41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1">
        <v>0.97</v>
      </c>
      <c r="O18" s="453" t="str">
        <f t="shared" si="3"/>
        <v>0.4</v>
      </c>
      <c r="P18" s="453" t="e">
        <f t="shared" si="4"/>
        <v>#REF!</v>
      </c>
      <c r="Q18" s="453" t="e">
        <f t="shared" si="5"/>
        <v>#REF!</v>
      </c>
      <c r="R18" s="453" t="str">
        <f t="shared" si="6"/>
        <v>-12.7</v>
      </c>
      <c r="S18" s="453" t="e">
        <f t="shared" si="7"/>
        <v>#N/A</v>
      </c>
      <c r="T18" s="453" t="e">
        <f t="shared" si="8"/>
        <v>#N/A</v>
      </c>
      <c r="U18" s="453" t="e">
        <f t="shared" si="9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2877.66</v>
      </c>
      <c r="C19" s="480" t="e">
        <f>VLOOKUP($A19,'T5_data(mth)'!$B18:$AL406,$O$1-1,FALSE)</f>
        <v>#REF!</v>
      </c>
      <c r="D19" s="480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0.83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1">
        <v>3.06</v>
      </c>
      <c r="O19" s="453" t="str">
        <f t="shared" si="3"/>
        <v>0.8</v>
      </c>
      <c r="P19" s="453" t="e">
        <f t="shared" si="4"/>
        <v>#REF!</v>
      </c>
      <c r="Q19" s="453" t="e">
        <f t="shared" si="5"/>
        <v>#REF!</v>
      </c>
      <c r="R19" s="453" t="str">
        <f t="shared" si="6"/>
        <v>6.0</v>
      </c>
      <c r="S19" s="453" t="e">
        <f t="shared" si="7"/>
        <v>#N/A</v>
      </c>
      <c r="T19" s="453" t="e">
        <f t="shared" si="8"/>
        <v>#N/A</v>
      </c>
      <c r="U19" s="453" t="e">
        <f t="shared" si="9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6" t="s">
        <v>190</v>
      </c>
      <c r="B20" s="477">
        <v>93792.046235563481</v>
      </c>
      <c r="C20" s="477">
        <v>9156.2954756439995</v>
      </c>
      <c r="D20" s="475">
        <v>8712.8325021507007</v>
      </c>
      <c r="E20" s="477">
        <v>17869.127977794698</v>
      </c>
      <c r="F20" s="661">
        <v>20.929285605420716</v>
      </c>
      <c r="G20" s="660">
        <v>29.455570998182878</v>
      </c>
      <c r="H20" s="660">
        <v>49.266621855570634</v>
      </c>
      <c r="I20" s="661">
        <v>38.412874783359314</v>
      </c>
      <c r="J20" s="657">
        <f>B20/B$6*100</f>
        <v>27.190596604349516</v>
      </c>
      <c r="K20" s="657">
        <f t="shared" ref="K20:M20" si="18">C20/C$6*100</f>
        <v>26.253487573748941</v>
      </c>
      <c r="L20" s="657">
        <f t="shared" si="18"/>
        <v>26.997034745373032</v>
      </c>
      <c r="M20" s="657">
        <f t="shared" si="18"/>
        <v>26.610848603173547</v>
      </c>
      <c r="N20" s="469">
        <v>1</v>
      </c>
      <c r="O20" s="608" t="str">
        <f t="shared" si="3"/>
        <v>20.9</v>
      </c>
      <c r="P20" s="608" t="str">
        <f t="shared" si="4"/>
        <v>29.5</v>
      </c>
      <c r="Q20" s="608" t="str">
        <f t="shared" si="5"/>
        <v>49.3</v>
      </c>
      <c r="R20" s="608" t="str">
        <f t="shared" si="6"/>
        <v>38.4</v>
      </c>
      <c r="S20" s="608" t="str">
        <f t="shared" si="7"/>
        <v>27.2</v>
      </c>
      <c r="T20" s="608" t="str">
        <f t="shared" si="8"/>
        <v>26.3</v>
      </c>
      <c r="U20" s="608" t="str">
        <f t="shared" si="9"/>
        <v>27.0</v>
      </c>
      <c r="V20" s="608" t="str">
        <f>IF(FIXED(M20,1)="0.0",IF(FIXED(M20,2)="0.00",FIXED(M20,3),FIXED(M20,2)),FIXED(M20,1))</f>
        <v>26.6</v>
      </c>
    </row>
    <row r="21" spans="1:22" s="321" customFormat="1" ht="24.6" hidden="1">
      <c r="A21" s="467" t="s">
        <v>191</v>
      </c>
      <c r="B21" s="355">
        <f>VLOOKUP($A21,'T5_data(ytd)'!$B18:$F406,3,FALSE)</f>
        <v>117.48</v>
      </c>
      <c r="C21" s="480" t="e">
        <f>VLOOKUP($A21,'T5_data(mth)'!$B20:$AL408,$O$1-1,FALSE)</f>
        <v>#REF!</v>
      </c>
      <c r="D21" s="480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1">
        <v>1.69</v>
      </c>
      <c r="O21" s="453" t="str">
        <f t="shared" si="3"/>
        <v>0.03</v>
      </c>
      <c r="P21" s="453" t="e">
        <f t="shared" si="4"/>
        <v>#REF!</v>
      </c>
      <c r="Q21" s="453" t="e">
        <f t="shared" si="5"/>
        <v>#REF!</v>
      </c>
      <c r="R21" s="453" t="str">
        <f t="shared" si="6"/>
        <v>11.6</v>
      </c>
      <c r="S21" s="453" t="e">
        <f t="shared" si="7"/>
        <v>#N/A</v>
      </c>
      <c r="T21" s="453" t="e">
        <f t="shared" si="8"/>
        <v>#N/A</v>
      </c>
      <c r="U21" s="453" t="e">
        <f t="shared" si="9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44.66</v>
      </c>
      <c r="C22" s="480" t="e">
        <f>VLOOKUP($A22,'T5_data(mth)'!$B21:$AL409,$O$1-1,FALSE)</f>
        <v>#REF!</v>
      </c>
      <c r="D22" s="480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1">
        <v>6.33</v>
      </c>
      <c r="O22" s="453" t="str">
        <f t="shared" si="3"/>
        <v>0.01</v>
      </c>
      <c r="P22" s="453" t="e">
        <f t="shared" si="4"/>
        <v>#REF!</v>
      </c>
      <c r="Q22" s="453" t="e">
        <f t="shared" si="5"/>
        <v>#REF!</v>
      </c>
      <c r="R22" s="453" t="str">
        <f t="shared" si="6"/>
        <v>14.9</v>
      </c>
      <c r="S22" s="453" t="e">
        <f t="shared" si="7"/>
        <v>#N/A</v>
      </c>
      <c r="T22" s="453" t="e">
        <f t="shared" si="8"/>
        <v>#N/A</v>
      </c>
      <c r="U22" s="453" t="e">
        <f t="shared" si="9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4.03</v>
      </c>
      <c r="C23" s="480" t="e">
        <f>VLOOKUP($A23,'T5_data(mth)'!$B22:$AL410,$O$1-1,FALSE)</f>
        <v>#REF!</v>
      </c>
      <c r="D23" s="480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1">
        <v>5.01</v>
      </c>
      <c r="O23" s="453" t="str">
        <f t="shared" si="3"/>
        <v>0.000</v>
      </c>
      <c r="P23" s="453" t="e">
        <f t="shared" si="4"/>
        <v>#REF!</v>
      </c>
      <c r="Q23" s="453" t="e">
        <f t="shared" si="5"/>
        <v>#REF!</v>
      </c>
      <c r="R23" s="453" t="str">
        <f t="shared" si="6"/>
        <v>177.9</v>
      </c>
      <c r="S23" s="453" t="e">
        <f t="shared" si="7"/>
        <v>#N/A</v>
      </c>
      <c r="T23" s="453" t="e">
        <f t="shared" si="8"/>
        <v>#N/A</v>
      </c>
      <c r="U23" s="453" t="e">
        <f t="shared" si="9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0.39</v>
      </c>
      <c r="C24" s="480" t="e">
        <f>VLOOKUP($A24,'T5_data(mth)'!$B23:$AL411,$O$1-1,FALSE)</f>
        <v>#REF!</v>
      </c>
      <c r="D24" s="480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1">
        <v>0.16</v>
      </c>
      <c r="O24" s="453" t="str">
        <f t="shared" si="3"/>
        <v>0.000</v>
      </c>
      <c r="P24" s="453" t="e">
        <f t="shared" si="4"/>
        <v>#REF!</v>
      </c>
      <c r="Q24" s="453" t="e">
        <f t="shared" si="5"/>
        <v>#REF!</v>
      </c>
      <c r="R24" s="453" t="str">
        <f t="shared" si="6"/>
        <v>-23.5</v>
      </c>
      <c r="S24" s="453" t="e">
        <f t="shared" si="7"/>
        <v>#N/A</v>
      </c>
      <c r="T24" s="453" t="e">
        <f t="shared" si="8"/>
        <v>#N/A</v>
      </c>
      <c r="U24" s="453" t="e">
        <f t="shared" si="9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3.84</v>
      </c>
      <c r="C25" s="480" t="e">
        <f>VLOOKUP($A25,'T5_data(mth)'!$B24:$AL412,$O$1-1,FALSE)</f>
        <v>#REF!</v>
      </c>
      <c r="D25" s="480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1">
        <v>3.98</v>
      </c>
      <c r="O25" s="453" t="str">
        <f t="shared" si="3"/>
        <v>0.000</v>
      </c>
      <c r="P25" s="453" t="e">
        <f t="shared" si="4"/>
        <v>#REF!</v>
      </c>
      <c r="Q25" s="453" t="e">
        <f t="shared" si="5"/>
        <v>#REF!</v>
      </c>
      <c r="R25" s="453" t="str">
        <f t="shared" si="6"/>
        <v>156.0</v>
      </c>
      <c r="S25" s="453" t="e">
        <f t="shared" si="7"/>
        <v>#N/A</v>
      </c>
      <c r="T25" s="453" t="e">
        <f t="shared" si="8"/>
        <v>#N/A</v>
      </c>
      <c r="U25" s="453" t="e">
        <f t="shared" si="9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35.450000000000003</v>
      </c>
      <c r="C26" s="480" t="e">
        <f>VLOOKUP($A26,'T5_data(mth)'!$B25:$AL413,$O$1-1,FALSE)</f>
        <v>#REF!</v>
      </c>
      <c r="D26" s="477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1">
        <v>1.68</v>
      </c>
      <c r="O26" s="453" t="str">
        <f t="shared" si="3"/>
        <v>0.01</v>
      </c>
      <c r="P26" s="453" t="e">
        <f t="shared" si="4"/>
        <v>#REF!</v>
      </c>
      <c r="Q26" s="453" t="e">
        <f t="shared" si="5"/>
        <v>#REF!</v>
      </c>
      <c r="R26" s="453" t="str">
        <f t="shared" si="6"/>
        <v>5.6</v>
      </c>
      <c r="S26" s="453" t="e">
        <f t="shared" si="7"/>
        <v>#N/A</v>
      </c>
      <c r="T26" s="453" t="e">
        <f t="shared" si="8"/>
        <v>#N/A</v>
      </c>
      <c r="U26" s="453" t="e">
        <f t="shared" si="9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0.74</v>
      </c>
      <c r="C27" s="480" t="e">
        <f>VLOOKUP($A27,'T5_data(mth)'!$B26:$AL414,$O$1-1,FALSE)</f>
        <v>#REF!</v>
      </c>
      <c r="D27" s="477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1">
        <v>1.79</v>
      </c>
      <c r="O27" s="453" t="str">
        <f t="shared" si="3"/>
        <v>0.000</v>
      </c>
      <c r="P27" s="453" t="e">
        <f t="shared" si="4"/>
        <v>#REF!</v>
      </c>
      <c r="Q27" s="453" t="e">
        <f t="shared" si="5"/>
        <v>#REF!</v>
      </c>
      <c r="R27" s="453" t="str">
        <f t="shared" si="6"/>
        <v>-54.9</v>
      </c>
      <c r="S27" s="453" t="e">
        <f t="shared" si="7"/>
        <v>#N/A</v>
      </c>
      <c r="T27" s="453" t="e">
        <f t="shared" si="8"/>
        <v>#N/A</v>
      </c>
      <c r="U27" s="453" t="e">
        <f t="shared" si="9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0" t="e">
        <f>VLOOKUP($A28,'T5_data(mth)'!$B27:$AL415,$O$1-1,FALSE)</f>
        <v>#REF!</v>
      </c>
      <c r="D28" s="480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1">
        <v>1.0900000000000001</v>
      </c>
      <c r="O28" s="453" t="str">
        <f t="shared" si="3"/>
        <v>0.000</v>
      </c>
      <c r="P28" s="453" t="e">
        <f t="shared" si="4"/>
        <v>#REF!</v>
      </c>
      <c r="Q28" s="453" t="e">
        <f t="shared" si="5"/>
        <v>#REF!</v>
      </c>
      <c r="R28" s="453" t="str">
        <f t="shared" si="6"/>
        <v>0.000</v>
      </c>
      <c r="S28" s="453" t="e">
        <f t="shared" si="7"/>
        <v>#N/A</v>
      </c>
      <c r="T28" s="453" t="e">
        <f t="shared" si="8"/>
        <v>#N/A</v>
      </c>
      <c r="U28" s="453" t="e">
        <f t="shared" si="9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72.819999999999993</v>
      </c>
      <c r="C29" s="480" t="e">
        <f>VLOOKUP($A29,'T5_data(mth)'!$B28:$AL416,$O$1-1,FALSE)</f>
        <v>#REF!</v>
      </c>
      <c r="D29" s="480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1">
        <v>9.99</v>
      </c>
      <c r="O29" s="453" t="str">
        <f t="shared" si="3"/>
        <v>0.02</v>
      </c>
      <c r="P29" s="453" t="e">
        <f t="shared" si="4"/>
        <v>#REF!</v>
      </c>
      <c r="Q29" s="453" t="e">
        <f t="shared" si="5"/>
        <v>#REF!</v>
      </c>
      <c r="R29" s="453" t="str">
        <f t="shared" si="6"/>
        <v>9.7</v>
      </c>
      <c r="S29" s="453" t="e">
        <f t="shared" si="7"/>
        <v>#N/A</v>
      </c>
      <c r="T29" s="453" t="e">
        <f t="shared" si="8"/>
        <v>#N/A</v>
      </c>
      <c r="U29" s="453" t="e">
        <f t="shared" si="9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79" t="s">
        <v>200</v>
      </c>
      <c r="B30" s="480">
        <v>5522.5719390868999</v>
      </c>
      <c r="C30" s="480">
        <v>591.51472973980003</v>
      </c>
      <c r="D30" s="602">
        <v>630.69140126950003</v>
      </c>
      <c r="E30" s="480">
        <v>1222.2061310093</v>
      </c>
      <c r="F30" s="662">
        <v>14.089769394451679</v>
      </c>
      <c r="G30" s="663">
        <v>23.859804567564026</v>
      </c>
      <c r="H30" s="663">
        <v>60.164648169344872</v>
      </c>
      <c r="I30" s="662">
        <v>40.266637005909502</v>
      </c>
      <c r="J30" s="676">
        <f>B30/B$6*100</f>
        <v>1.6010102331819549</v>
      </c>
      <c r="K30" s="676">
        <f t="shared" ref="K30:M30" si="19">C30/C$6*100</f>
        <v>1.6960270284223284</v>
      </c>
      <c r="L30" s="676">
        <f t="shared" si="19"/>
        <v>1.9542207048600733</v>
      </c>
      <c r="M30" s="676">
        <f t="shared" si="19"/>
        <v>1.8201191661157314</v>
      </c>
      <c r="N30" s="469">
        <v>1</v>
      </c>
      <c r="O30" s="608" t="str">
        <f t="shared" si="3"/>
        <v>14.1</v>
      </c>
      <c r="P30" s="608" t="str">
        <f t="shared" si="4"/>
        <v>23.9</v>
      </c>
      <c r="Q30" s="608" t="str">
        <f t="shared" si="5"/>
        <v>60.2</v>
      </c>
      <c r="R30" s="608" t="str">
        <f t="shared" si="6"/>
        <v>40.3</v>
      </c>
      <c r="S30" s="608" t="str">
        <f t="shared" si="7"/>
        <v>1.6</v>
      </c>
      <c r="T30" s="608" t="str">
        <f t="shared" si="8"/>
        <v>1.7</v>
      </c>
      <c r="U30" s="608" t="str">
        <f t="shared" si="9"/>
        <v>2.0</v>
      </c>
      <c r="V30" s="608" t="str">
        <f>IF(FIXED(M30,1)="0.0",IF(FIXED(M30,2)="0.00",FIXED(M30,3),FIXED(M30,2)),FIXED(M30,1))</f>
        <v>1.8</v>
      </c>
    </row>
    <row r="31" spans="1:22" s="321" customFormat="1" ht="24.6" hidden="1">
      <c r="A31" s="467" t="s">
        <v>201</v>
      </c>
      <c r="B31" s="361">
        <f>VLOOKUP($A31,'T5_data(ytd)'!$B$3:$F$390,3,FALSE)</f>
        <v>3096.15</v>
      </c>
      <c r="C31" s="480" t="e">
        <f>VLOOKUP($A31,'T5_data(mth)'!$B$5:$AL$392,$O$1-1,FALSE)</f>
        <v>#REF!</v>
      </c>
      <c r="D31" s="480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8.24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1">
        <v>0.2</v>
      </c>
      <c r="O31" s="453" t="str">
        <f t="shared" si="3"/>
        <v>8.2</v>
      </c>
      <c r="P31" s="453" t="e">
        <f t="shared" si="4"/>
        <v>#REF!</v>
      </c>
      <c r="Q31" s="453" t="e">
        <f t="shared" si="5"/>
        <v>#REF!</v>
      </c>
      <c r="R31" s="453" t="str">
        <f t="shared" si="6"/>
        <v>8.2</v>
      </c>
      <c r="S31" s="453" t="str">
        <f t="shared" si="7"/>
        <v>0.9</v>
      </c>
      <c r="T31" s="453" t="e">
        <f t="shared" si="8"/>
        <v>#REF!</v>
      </c>
      <c r="U31" s="453" t="e">
        <f t="shared" si="9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807.12</v>
      </c>
      <c r="C32" s="477" t="e">
        <f>VLOOKUP($A32,'T5_data(mth)'!$B$5:$AL$392,$O$1-1,FALSE)</f>
        <v>#REF!</v>
      </c>
      <c r="D32" s="480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-16.77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0.23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78">
        <v>11.48</v>
      </c>
      <c r="O32" s="453" t="str">
        <f t="shared" si="3"/>
        <v>-16.8</v>
      </c>
      <c r="P32" s="453" t="e">
        <f t="shared" si="4"/>
        <v>#REF!</v>
      </c>
      <c r="Q32" s="453" t="e">
        <f t="shared" si="5"/>
        <v>#REF!</v>
      </c>
      <c r="R32" s="453" t="str">
        <f t="shared" si="6"/>
        <v>-16.8</v>
      </c>
      <c r="S32" s="453" t="str">
        <f t="shared" si="7"/>
        <v>0.2</v>
      </c>
      <c r="T32" s="453" t="e">
        <f t="shared" si="8"/>
        <v>#REF!</v>
      </c>
      <c r="U32" s="453" t="e">
        <f t="shared" si="9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303.58</v>
      </c>
      <c r="C33" s="480" t="e">
        <f>VLOOKUP($A33,'T5_data(mth)'!$B$5:$AL$392,$O$1-1,FALSE)</f>
        <v>#REF!</v>
      </c>
      <c r="D33" s="477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4.72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1">
        <v>0.27</v>
      </c>
      <c r="O33" s="453" t="str">
        <f t="shared" si="3"/>
        <v>4.7</v>
      </c>
      <c r="P33" s="453" t="e">
        <f t="shared" si="4"/>
        <v>#REF!</v>
      </c>
      <c r="Q33" s="453" t="e">
        <f t="shared" si="5"/>
        <v>#REF!</v>
      </c>
      <c r="R33" s="453" t="str">
        <f t="shared" si="6"/>
        <v>4.7</v>
      </c>
      <c r="S33" s="453" t="str">
        <f t="shared" si="7"/>
        <v>0.1</v>
      </c>
      <c r="T33" s="453" t="e">
        <f t="shared" si="8"/>
        <v>#REF!</v>
      </c>
      <c r="U33" s="453" t="e">
        <f t="shared" si="9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1985.45</v>
      </c>
      <c r="C34" s="480" t="e">
        <f>VLOOKUP($A34,'T5_data(mth)'!$B$5:$AL$392,$O$1-1,FALSE)</f>
        <v>#REF!</v>
      </c>
      <c r="D34" s="477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24.04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0.57999999999999996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1">
        <v>1.0900000000000001</v>
      </c>
      <c r="O34" s="453" t="str">
        <f t="shared" si="3"/>
        <v>24.0</v>
      </c>
      <c r="P34" s="453" t="e">
        <f t="shared" si="4"/>
        <v>#REF!</v>
      </c>
      <c r="Q34" s="453" t="e">
        <f t="shared" si="5"/>
        <v>#REF!</v>
      </c>
      <c r="R34" s="453" t="str">
        <f t="shared" si="6"/>
        <v>24.0</v>
      </c>
      <c r="S34" s="453" t="str">
        <f t="shared" si="7"/>
        <v>0.6</v>
      </c>
      <c r="T34" s="453" t="e">
        <f t="shared" si="8"/>
        <v>#REF!</v>
      </c>
      <c r="U34" s="453" t="e">
        <f t="shared" si="9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737.99</v>
      </c>
      <c r="C35" s="480" t="e">
        <f>VLOOKUP($A35,'T5_data(mth)'!$B$5:$AL$392,$O$1-1,FALSE)</f>
        <v>#REF!</v>
      </c>
      <c r="D35" s="480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22.21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0.21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1">
        <v>0.44</v>
      </c>
      <c r="O35" s="453" t="str">
        <f t="shared" si="3"/>
        <v>22.2</v>
      </c>
      <c r="P35" s="453" t="e">
        <f t="shared" si="4"/>
        <v>#REF!</v>
      </c>
      <c r="Q35" s="453" t="e">
        <f t="shared" si="5"/>
        <v>#REF!</v>
      </c>
      <c r="R35" s="453" t="str">
        <f t="shared" si="6"/>
        <v>22.2</v>
      </c>
      <c r="S35" s="453" t="str">
        <f t="shared" si="7"/>
        <v>0.2</v>
      </c>
      <c r="T35" s="453" t="e">
        <f t="shared" si="8"/>
        <v>#REF!</v>
      </c>
      <c r="U35" s="453" t="e">
        <f t="shared" si="9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632.16999999999996</v>
      </c>
      <c r="C36" s="480" t="e">
        <f>VLOOKUP($A36,'T5_data(mth)'!$B$5:$AL$392,$O$1-1,FALSE)</f>
        <v>#REF!</v>
      </c>
      <c r="D36" s="480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23.65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0.18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1">
        <v>0.26</v>
      </c>
      <c r="O36" s="453" t="str">
        <f t="shared" si="3"/>
        <v>23.7</v>
      </c>
      <c r="P36" s="453" t="e">
        <f t="shared" si="4"/>
        <v>#REF!</v>
      </c>
      <c r="Q36" s="453" t="e">
        <f t="shared" si="5"/>
        <v>#REF!</v>
      </c>
      <c r="R36" s="453" t="str">
        <f t="shared" si="6"/>
        <v>23.7</v>
      </c>
      <c r="S36" s="453" t="str">
        <f t="shared" si="7"/>
        <v>0.2</v>
      </c>
      <c r="T36" s="453" t="e">
        <f t="shared" si="8"/>
        <v>#REF!</v>
      </c>
      <c r="U36" s="453" t="e">
        <f t="shared" si="9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69.58</v>
      </c>
      <c r="C37" s="480" t="e">
        <f>VLOOKUP($A37,'T5_data(mth)'!$B$5:$AL$392,$O$1-1,FALSE)</f>
        <v>#REF!</v>
      </c>
      <c r="D37" s="480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25.96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1">
        <v>0.15</v>
      </c>
      <c r="O37" s="453" t="str">
        <f t="shared" si="3"/>
        <v>26.0</v>
      </c>
      <c r="P37" s="453" t="e">
        <f t="shared" si="4"/>
        <v>#REF!</v>
      </c>
      <c r="Q37" s="453" t="e">
        <f t="shared" si="5"/>
        <v>#REF!</v>
      </c>
      <c r="R37" s="453" t="str">
        <f t="shared" si="6"/>
        <v>26.0</v>
      </c>
      <c r="S37" s="453" t="str">
        <f t="shared" si="7"/>
        <v>0.02</v>
      </c>
      <c r="T37" s="453" t="e">
        <f t="shared" si="8"/>
        <v>#REF!</v>
      </c>
      <c r="U37" s="453" t="e">
        <f t="shared" si="9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36.24</v>
      </c>
      <c r="C38" s="480" t="e">
        <f>VLOOKUP($A38,'T5_data(mth)'!$B$5:$AL$392,$O$1-1,FALSE)</f>
        <v>#REF!</v>
      </c>
      <c r="D38" s="480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-3.1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1">
        <v>0.47</v>
      </c>
      <c r="O38" s="453" t="str">
        <f t="shared" si="3"/>
        <v>-3.1</v>
      </c>
      <c r="P38" s="453" t="e">
        <f t="shared" si="4"/>
        <v>#REF!</v>
      </c>
      <c r="Q38" s="453" t="e">
        <f t="shared" si="5"/>
        <v>#REF!</v>
      </c>
      <c r="R38" s="453" t="str">
        <f t="shared" si="6"/>
        <v>-3.1</v>
      </c>
      <c r="S38" s="453" t="str">
        <f t="shared" si="7"/>
        <v>0.01</v>
      </c>
      <c r="T38" s="453" t="e">
        <f t="shared" si="8"/>
        <v>#REF!</v>
      </c>
      <c r="U38" s="453" t="e">
        <f t="shared" si="9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110.96</v>
      </c>
      <c r="C39" s="480" t="e">
        <f>VLOOKUP($A39,'T5_data(mth)'!$B$5:$AL$392,$O$1-1,FALSE)</f>
        <v>#REF!</v>
      </c>
      <c r="D39" s="480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0.75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0.03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1">
        <v>0.92</v>
      </c>
      <c r="O39" s="453" t="str">
        <f t="shared" si="3"/>
        <v>0.8</v>
      </c>
      <c r="P39" s="453" t="e">
        <f t="shared" si="4"/>
        <v>#REF!</v>
      </c>
      <c r="Q39" s="453" t="e">
        <f t="shared" si="5"/>
        <v>#REF!</v>
      </c>
      <c r="R39" s="453" t="str">
        <f t="shared" si="6"/>
        <v>0.8</v>
      </c>
      <c r="S39" s="453" t="str">
        <f t="shared" si="7"/>
        <v>0.03</v>
      </c>
      <c r="T39" s="453" t="e">
        <f t="shared" si="8"/>
        <v>#REF!</v>
      </c>
      <c r="U39" s="453" t="e">
        <f t="shared" si="9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87.63</v>
      </c>
      <c r="C40" s="480" t="e">
        <f>VLOOKUP($A40,'T5_data(mth)'!$B$5:$AL$392,$O$1-1,FALSE)</f>
        <v>#REF!</v>
      </c>
      <c r="D40" s="477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-0.35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1">
        <v>1.3</v>
      </c>
      <c r="O40" s="453" t="str">
        <f t="shared" si="3"/>
        <v>-0.4</v>
      </c>
      <c r="P40" s="453" t="e">
        <f t="shared" si="4"/>
        <v>#REF!</v>
      </c>
      <c r="Q40" s="453" t="e">
        <f t="shared" si="5"/>
        <v>#REF!</v>
      </c>
      <c r="R40" s="453" t="str">
        <f t="shared" si="6"/>
        <v>-0.4</v>
      </c>
      <c r="S40" s="453" t="str">
        <f t="shared" si="7"/>
        <v>0.03</v>
      </c>
      <c r="T40" s="453" t="e">
        <f t="shared" si="8"/>
        <v>#REF!</v>
      </c>
      <c r="U40" s="453" t="e">
        <f t="shared" si="9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17.03</v>
      </c>
      <c r="C41" s="480" t="e">
        <f>VLOOKUP($A41,'T5_data(mth)'!$B$5:$AL$392,$O$1-1,FALSE)</f>
        <v>#REF!</v>
      </c>
      <c r="D41" s="477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3.97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1">
        <v>0.2</v>
      </c>
      <c r="O41" s="453" t="str">
        <f t="shared" si="3"/>
        <v>4.0</v>
      </c>
      <c r="P41" s="453" t="e">
        <f t="shared" si="4"/>
        <v>#REF!</v>
      </c>
      <c r="Q41" s="453" t="e">
        <f t="shared" si="5"/>
        <v>#REF!</v>
      </c>
      <c r="R41" s="453" t="str">
        <f t="shared" si="6"/>
        <v>4.0</v>
      </c>
      <c r="S41" s="453" t="str">
        <f t="shared" si="7"/>
        <v>0.000</v>
      </c>
      <c r="T41" s="453" t="e">
        <f t="shared" si="8"/>
        <v>#REF!</v>
      </c>
      <c r="U41" s="453" t="e">
        <f t="shared" si="9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6.3</v>
      </c>
      <c r="C42" s="480" t="e">
        <f>VLOOKUP($A42,'T5_data(mth)'!$B$5:$AL$392,$O$1-1,FALSE)</f>
        <v>#REF!</v>
      </c>
      <c r="D42" s="480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8.43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1">
        <v>0.84</v>
      </c>
      <c r="O42" s="453" t="str">
        <f t="shared" si="3"/>
        <v>8.4</v>
      </c>
      <c r="P42" s="453" t="e">
        <f t="shared" si="4"/>
        <v>#REF!</v>
      </c>
      <c r="Q42" s="453" t="e">
        <f t="shared" si="5"/>
        <v>#REF!</v>
      </c>
      <c r="R42" s="453" t="str">
        <f t="shared" si="6"/>
        <v>8.4</v>
      </c>
      <c r="S42" s="453" t="str">
        <f t="shared" si="7"/>
        <v>0.000</v>
      </c>
      <c r="T42" s="453" t="e">
        <f t="shared" si="8"/>
        <v>#REF!</v>
      </c>
      <c r="U42" s="453" t="e">
        <f t="shared" si="9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1577.47</v>
      </c>
      <c r="C43" s="480" t="e">
        <f>VLOOKUP($A43,'T5_data(mth)'!$B$5:$AL$392,$O$1-1,FALSE)</f>
        <v>#REF!</v>
      </c>
      <c r="D43" s="480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24.59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0.46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1">
        <v>0.54</v>
      </c>
      <c r="O43" s="453" t="str">
        <f t="shared" si="3"/>
        <v>24.6</v>
      </c>
      <c r="P43" s="453" t="e">
        <f t="shared" si="4"/>
        <v>#REF!</v>
      </c>
      <c r="Q43" s="453" t="e">
        <f t="shared" si="5"/>
        <v>#REF!</v>
      </c>
      <c r="R43" s="453" t="str">
        <f t="shared" si="6"/>
        <v>24.6</v>
      </c>
      <c r="S43" s="453" t="str">
        <f t="shared" si="7"/>
        <v>0.5</v>
      </c>
      <c r="T43" s="453" t="e">
        <f t="shared" si="8"/>
        <v>#REF!</v>
      </c>
      <c r="U43" s="453" t="e">
        <f t="shared" si="9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35.61</v>
      </c>
      <c r="C44" s="480" t="e">
        <f>VLOOKUP($A44,'T5_data(mth)'!$B$5:$AL$392,$O$1-1,FALSE)</f>
        <v>#REF!</v>
      </c>
      <c r="D44" s="480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29.35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1">
        <v>0.06</v>
      </c>
      <c r="O44" s="453" t="str">
        <f t="shared" si="3"/>
        <v>29.4</v>
      </c>
      <c r="P44" s="453" t="e">
        <f t="shared" si="4"/>
        <v>#REF!</v>
      </c>
      <c r="Q44" s="453" t="e">
        <f t="shared" si="5"/>
        <v>#REF!</v>
      </c>
      <c r="R44" s="453" t="str">
        <f t="shared" si="6"/>
        <v>29.4</v>
      </c>
      <c r="S44" s="453" t="str">
        <f t="shared" si="7"/>
        <v>0.01</v>
      </c>
      <c r="T44" s="453" t="e">
        <f t="shared" si="8"/>
        <v>#REF!</v>
      </c>
      <c r="U44" s="453" t="e">
        <f t="shared" si="9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1541.86</v>
      </c>
      <c r="C45" s="480" t="e">
        <f>VLOOKUP($A45,'T5_data(mth)'!$B$5:$AL$392,$O$1-1,FALSE)</f>
        <v>#REF!</v>
      </c>
      <c r="D45" s="480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24.48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0.45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1">
        <v>0.14000000000000001</v>
      </c>
      <c r="O45" s="453" t="str">
        <f t="shared" si="3"/>
        <v>24.5</v>
      </c>
      <c r="P45" s="453" t="e">
        <f t="shared" si="4"/>
        <v>#REF!</v>
      </c>
      <c r="Q45" s="453" t="e">
        <f t="shared" si="5"/>
        <v>#REF!</v>
      </c>
      <c r="R45" s="453" t="str">
        <f t="shared" si="6"/>
        <v>24.5</v>
      </c>
      <c r="S45" s="453" t="str">
        <f t="shared" si="7"/>
        <v>0.5</v>
      </c>
      <c r="T45" s="453" t="e">
        <f t="shared" si="8"/>
        <v>#REF!</v>
      </c>
      <c r="U45" s="453" t="e">
        <f t="shared" si="9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805.38</v>
      </c>
      <c r="C46" s="480" t="e">
        <f>VLOOKUP($A46,'T5_data(mth)'!$B$5:$AL$392,$O$1-1,FALSE)</f>
        <v>#REF!</v>
      </c>
      <c r="D46" s="480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9.1999999999999993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0.23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1">
        <v>0.17</v>
      </c>
      <c r="O46" s="453" t="str">
        <f t="shared" si="3"/>
        <v>9.2</v>
      </c>
      <c r="P46" s="453" t="e">
        <f t="shared" si="4"/>
        <v>#REF!</v>
      </c>
      <c r="Q46" s="453" t="e">
        <f t="shared" si="5"/>
        <v>#REF!</v>
      </c>
      <c r="R46" s="453" t="str">
        <f t="shared" si="6"/>
        <v>9.2</v>
      </c>
      <c r="S46" s="453" t="str">
        <f t="shared" si="7"/>
        <v>0.2</v>
      </c>
      <c r="T46" s="453" t="e">
        <f t="shared" si="8"/>
        <v>#REF!</v>
      </c>
      <c r="U46" s="453" t="e">
        <f t="shared" si="9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276.17</v>
      </c>
      <c r="C47" s="480" t="e">
        <f>VLOOKUP($A47,'T5_data(mth)'!$B$5:$AL$392,$O$1-1,FALSE)</f>
        <v>#REF!</v>
      </c>
      <c r="D47" s="477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3.83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0.08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1">
        <v>2.71</v>
      </c>
      <c r="O47" s="453" t="str">
        <f t="shared" si="3"/>
        <v>3.8</v>
      </c>
      <c r="P47" s="453" t="e">
        <f t="shared" si="4"/>
        <v>#REF!</v>
      </c>
      <c r="Q47" s="453" t="e">
        <f t="shared" si="5"/>
        <v>#REF!</v>
      </c>
      <c r="R47" s="453" t="str">
        <f t="shared" si="6"/>
        <v>3.8</v>
      </c>
      <c r="S47" s="453" t="str">
        <f t="shared" si="7"/>
        <v>0.1</v>
      </c>
      <c r="T47" s="453" t="e">
        <f t="shared" si="8"/>
        <v>#REF!</v>
      </c>
      <c r="U47" s="453" t="e">
        <f t="shared" si="9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529.20000000000005</v>
      </c>
      <c r="C48" s="477" t="e">
        <f>VLOOKUP($A48,'T5_data(mth)'!$B$5:$AL$392,$O$1-1,FALSE)</f>
        <v>#REF!</v>
      </c>
      <c r="D48" s="477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12.23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78">
        <v>3.86</v>
      </c>
      <c r="O48" s="453" t="str">
        <f t="shared" si="3"/>
        <v>12.2</v>
      </c>
      <c r="P48" s="453" t="e">
        <f t="shared" si="4"/>
        <v>#REF!</v>
      </c>
      <c r="Q48" s="453" t="e">
        <f t="shared" si="5"/>
        <v>#REF!</v>
      </c>
      <c r="R48" s="453" t="str">
        <f t="shared" si="6"/>
        <v>12.2</v>
      </c>
      <c r="S48" s="453" t="str">
        <f t="shared" si="7"/>
        <v>0.2</v>
      </c>
      <c r="T48" s="453" t="e">
        <f t="shared" si="8"/>
        <v>#REF!</v>
      </c>
      <c r="U48" s="453" t="e">
        <f t="shared" si="9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79" t="s">
        <v>219</v>
      </c>
      <c r="B49" s="480">
        <v>25551.652336560699</v>
      </c>
      <c r="C49" s="480">
        <v>2402.1268760853</v>
      </c>
      <c r="D49" s="602">
        <v>2059.5347512645999</v>
      </c>
      <c r="E49" s="480">
        <v>4461.6616273499003</v>
      </c>
      <c r="F49" s="662">
        <v>16.231277058135078</v>
      </c>
      <c r="G49" s="663">
        <v>15.079986487563161</v>
      </c>
      <c r="H49" s="663">
        <v>19.159383061128679</v>
      </c>
      <c r="I49" s="662">
        <v>16.92779919892395</v>
      </c>
      <c r="J49" s="676">
        <f>B49/B$6*100</f>
        <v>7.4075009464349462</v>
      </c>
      <c r="K49" s="676">
        <f t="shared" ref="K49" si="20">C49/C$6*100</f>
        <v>6.8875243551965228</v>
      </c>
      <c r="L49" s="676">
        <f t="shared" ref="L49" si="21">D49/D$6*100</f>
        <v>6.381544833493451</v>
      </c>
      <c r="M49" s="676">
        <f t="shared" ref="M49" si="22">E49/E$6*100</f>
        <v>6.6443422550634113</v>
      </c>
      <c r="N49" s="469">
        <v>1</v>
      </c>
      <c r="O49" s="608" t="str">
        <f t="shared" si="3"/>
        <v>16.2</v>
      </c>
      <c r="P49" s="608" t="str">
        <f t="shared" si="4"/>
        <v>15.1</v>
      </c>
      <c r="Q49" s="608" t="str">
        <f t="shared" si="5"/>
        <v>19.2</v>
      </c>
      <c r="R49" s="608" t="str">
        <f t="shared" si="6"/>
        <v>16.9</v>
      </c>
      <c r="S49" s="608" t="str">
        <f t="shared" si="7"/>
        <v>7.4</v>
      </c>
      <c r="T49" s="608" t="str">
        <f t="shared" si="8"/>
        <v>6.9</v>
      </c>
      <c r="U49" s="608" t="str">
        <f t="shared" si="9"/>
        <v>6.4</v>
      </c>
      <c r="V49" s="608" t="str">
        <f>IF(FIXED(M49,1)="0.0",IF(FIXED(M49,2)="0.00",FIXED(M49,3),FIXED(M49,2)),FIXED(M49,1))</f>
        <v>6.6</v>
      </c>
    </row>
    <row r="50" spans="1:22" s="321" customFormat="1" ht="24.6" hidden="1">
      <c r="A50" s="467" t="s">
        <v>220</v>
      </c>
      <c r="B50" s="361">
        <f>VLOOKUP($A50,'T5_data(ytd)'!$B$3:$F$390,3,FALSE)</f>
        <v>380.09</v>
      </c>
      <c r="C50" s="480" t="e">
        <f>VLOOKUP($A50,'T5_data(mth)'!$B$5:$AL$392,$O$1-1,FALSE)</f>
        <v>#REF!</v>
      </c>
      <c r="D50" s="480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22.02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1">
        <v>0.7</v>
      </c>
      <c r="O50" s="453" t="str">
        <f t="shared" si="3"/>
        <v>22.0</v>
      </c>
      <c r="P50" s="453" t="e">
        <f t="shared" si="4"/>
        <v>#REF!</v>
      </c>
      <c r="Q50" s="453" t="e">
        <f t="shared" si="5"/>
        <v>#REF!</v>
      </c>
      <c r="R50" s="453" t="str">
        <f t="shared" si="6"/>
        <v>22.0</v>
      </c>
      <c r="S50" s="453" t="str">
        <f t="shared" si="7"/>
        <v>0.1</v>
      </c>
      <c r="T50" s="453" t="e">
        <f t="shared" si="8"/>
        <v>#REF!</v>
      </c>
      <c r="U50" s="453" t="e">
        <f t="shared" si="9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346.31</v>
      </c>
      <c r="C51" s="480" t="e">
        <f>VLOOKUP($A51,'T5_data(mth)'!$B$5:$AL$392,$O$1-1,FALSE)</f>
        <v>#REF!</v>
      </c>
      <c r="D51" s="480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-13.11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1">
        <v>2.42</v>
      </c>
      <c r="O51" s="453" t="str">
        <f t="shared" si="3"/>
        <v>-13.1</v>
      </c>
      <c r="P51" s="453" t="e">
        <f t="shared" si="4"/>
        <v>#REF!</v>
      </c>
      <c r="Q51" s="453" t="e">
        <f t="shared" si="5"/>
        <v>#REF!</v>
      </c>
      <c r="R51" s="453" t="str">
        <f t="shared" si="6"/>
        <v>-13.1</v>
      </c>
      <c r="S51" s="453" t="str">
        <f t="shared" si="7"/>
        <v>0.1</v>
      </c>
      <c r="T51" s="453" t="e">
        <f t="shared" si="8"/>
        <v>#REF!</v>
      </c>
      <c r="U51" s="453" t="e">
        <f t="shared" si="9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21245.25</v>
      </c>
      <c r="C52" s="477" t="e">
        <f>VLOOKUP($A52,'T5_data(mth)'!$B$5:$AL$392,$O$1-1,FALSE)</f>
        <v>#REF!</v>
      </c>
      <c r="D52" s="480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15.56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6.16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78">
        <v>1.41</v>
      </c>
      <c r="O52" s="453" t="str">
        <f t="shared" si="3"/>
        <v>15.6</v>
      </c>
      <c r="P52" s="453" t="e">
        <f t="shared" si="4"/>
        <v>#REF!</v>
      </c>
      <c r="Q52" s="453" t="e">
        <f t="shared" si="5"/>
        <v>#REF!</v>
      </c>
      <c r="R52" s="453" t="str">
        <f t="shared" si="6"/>
        <v>15.6</v>
      </c>
      <c r="S52" s="453" t="str">
        <f t="shared" si="7"/>
        <v>6.2</v>
      </c>
      <c r="T52" s="453" t="e">
        <f t="shared" si="8"/>
        <v>#REF!</v>
      </c>
      <c r="U52" s="453" t="e">
        <f t="shared" si="9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4640.68</v>
      </c>
      <c r="C53" s="362" t="e">
        <f>VLOOKUP($A53,'T5_data(mth)'!$B$5:$AL$392,$O$1-1,FALSE)</f>
        <v>#REF!</v>
      </c>
      <c r="D53" s="480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9.99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1.35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597"/>
      <c r="O53" s="453" t="str">
        <f t="shared" si="3"/>
        <v>10.0</v>
      </c>
      <c r="P53" s="453" t="e">
        <f t="shared" si="4"/>
        <v>#REF!</v>
      </c>
      <c r="Q53" s="453" t="e">
        <f t="shared" si="5"/>
        <v>#REF!</v>
      </c>
      <c r="R53" s="453" t="str">
        <f t="shared" si="6"/>
        <v>10.0</v>
      </c>
      <c r="S53" s="453" t="str">
        <f t="shared" si="7"/>
        <v>1.4</v>
      </c>
      <c r="T53" s="453" t="e">
        <f t="shared" si="8"/>
        <v>#REF!</v>
      </c>
      <c r="U53" s="453" t="e">
        <f t="shared" si="9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263.99</v>
      </c>
      <c r="C54" s="362" t="e">
        <f>VLOOKUP($A54,'T5_data(mth)'!$B$5:$AL$392,$O$1-1,FALSE)</f>
        <v>#REF!</v>
      </c>
      <c r="D54" s="477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23.37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0.08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597"/>
      <c r="O54" s="453" t="str">
        <f t="shared" si="3"/>
        <v>23.4</v>
      </c>
      <c r="P54" s="453" t="e">
        <f t="shared" si="4"/>
        <v>#REF!</v>
      </c>
      <c r="Q54" s="453" t="e">
        <f t="shared" si="5"/>
        <v>#REF!</v>
      </c>
      <c r="R54" s="453" t="str">
        <f t="shared" si="6"/>
        <v>23.4</v>
      </c>
      <c r="S54" s="453" t="str">
        <f t="shared" si="7"/>
        <v>0.1</v>
      </c>
      <c r="T54" s="453" t="e">
        <f t="shared" si="8"/>
        <v>#REF!</v>
      </c>
      <c r="U54" s="453" t="e">
        <f t="shared" si="9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3501.15</v>
      </c>
      <c r="C55" s="362" t="e">
        <f>VLOOKUP($A55,'T5_data(mth)'!$B$5:$AL$392,$O$1-1,FALSE)</f>
        <v>#REF!</v>
      </c>
      <c r="D55" s="477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13.58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597"/>
      <c r="O55" s="453" t="str">
        <f t="shared" si="3"/>
        <v>13.6</v>
      </c>
      <c r="P55" s="453" t="e">
        <f t="shared" si="4"/>
        <v>#REF!</v>
      </c>
      <c r="Q55" s="453" t="e">
        <f t="shared" si="5"/>
        <v>#REF!</v>
      </c>
      <c r="R55" s="453" t="str">
        <f t="shared" si="6"/>
        <v>13.6</v>
      </c>
      <c r="S55" s="453" t="str">
        <f t="shared" si="7"/>
        <v>1.0</v>
      </c>
      <c r="T55" s="453" t="e">
        <f t="shared" si="8"/>
        <v>#REF!</v>
      </c>
      <c r="U55" s="453" t="e">
        <f t="shared" si="9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1422.18</v>
      </c>
      <c r="C56" s="362" t="e">
        <f>VLOOKUP($A56,'T5_data(mth)'!$B$5:$AL$392,$O$1-1,FALSE)</f>
        <v>#REF!</v>
      </c>
      <c r="D56" s="480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14.47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597"/>
      <c r="O56" s="453" t="str">
        <f t="shared" si="3"/>
        <v>14.5</v>
      </c>
      <c r="P56" s="453" t="e">
        <f t="shared" si="4"/>
        <v>#REF!</v>
      </c>
      <c r="Q56" s="453" t="e">
        <f t="shared" si="5"/>
        <v>#REF!</v>
      </c>
      <c r="R56" s="453" t="str">
        <f t="shared" si="6"/>
        <v>14.5</v>
      </c>
      <c r="S56" s="453" t="str">
        <f t="shared" si="7"/>
        <v>0.4</v>
      </c>
      <c r="T56" s="453" t="e">
        <f t="shared" si="8"/>
        <v>#REF!</v>
      </c>
      <c r="U56" s="453" t="e">
        <f t="shared" si="9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1963.65</v>
      </c>
      <c r="C57" s="362" t="e">
        <f>VLOOKUP($A57,'T5_data(mth)'!$B$5:$AL$392,$O$1-1,FALSE)</f>
        <v>#REF!</v>
      </c>
      <c r="D57" s="480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-5.99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0.56999999999999995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597"/>
      <c r="O57" s="453" t="str">
        <f t="shared" si="3"/>
        <v>-6.0</v>
      </c>
      <c r="P57" s="453" t="e">
        <f t="shared" si="4"/>
        <v>#REF!</v>
      </c>
      <c r="Q57" s="453" t="e">
        <f t="shared" si="5"/>
        <v>#REF!</v>
      </c>
      <c r="R57" s="453" t="str">
        <f t="shared" si="6"/>
        <v>-6.0</v>
      </c>
      <c r="S57" s="453" t="str">
        <f t="shared" si="7"/>
        <v>0.6</v>
      </c>
      <c r="T57" s="453" t="e">
        <f t="shared" si="8"/>
        <v>#REF!</v>
      </c>
      <c r="U57" s="453" t="e">
        <f t="shared" si="9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872.11</v>
      </c>
      <c r="C58" s="362" t="e">
        <f>VLOOKUP($A58,'T5_data(mth)'!$B$5:$AL$392,$O$1-1,FALSE)</f>
        <v>#REF!</v>
      </c>
      <c r="D58" s="480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24.55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0.25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597"/>
      <c r="O58" s="453" t="str">
        <f t="shared" si="3"/>
        <v>24.6</v>
      </c>
      <c r="P58" s="453" t="e">
        <f t="shared" si="4"/>
        <v>#REF!</v>
      </c>
      <c r="Q58" s="453" t="e">
        <f t="shared" si="5"/>
        <v>#REF!</v>
      </c>
      <c r="R58" s="453" t="str">
        <f t="shared" si="6"/>
        <v>24.6</v>
      </c>
      <c r="S58" s="453" t="str">
        <f t="shared" si="7"/>
        <v>0.3</v>
      </c>
      <c r="T58" s="453" t="e">
        <f t="shared" si="8"/>
        <v>#REF!</v>
      </c>
      <c r="U58" s="453" t="e">
        <f t="shared" si="9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2473.89</v>
      </c>
      <c r="C59" s="362" t="e">
        <f>VLOOKUP($A59,'T5_data(mth)'!$B$5:$AL$392,$O$1-1,FALSE)</f>
        <v>#REF!</v>
      </c>
      <c r="D59" s="480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21.74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0.72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597"/>
      <c r="O59" s="453" t="str">
        <f t="shared" si="3"/>
        <v>21.7</v>
      </c>
      <c r="P59" s="453" t="e">
        <f t="shared" si="4"/>
        <v>#REF!</v>
      </c>
      <c r="Q59" s="453" t="e">
        <f t="shared" si="5"/>
        <v>#REF!</v>
      </c>
      <c r="R59" s="453" t="str">
        <f t="shared" si="6"/>
        <v>21.7</v>
      </c>
      <c r="S59" s="453" t="str">
        <f t="shared" si="7"/>
        <v>0.7</v>
      </c>
      <c r="T59" s="453" t="e">
        <f t="shared" si="8"/>
        <v>#REF!</v>
      </c>
      <c r="U59" s="453" t="e">
        <f t="shared" si="9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587.19000000000005</v>
      </c>
      <c r="C60" s="362" t="e">
        <f>VLOOKUP($A60,'T5_data(mth)'!$B$5:$AL$392,$O$1-1,FALSE)</f>
        <v>#REF!</v>
      </c>
      <c r="D60" s="480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3.34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0.17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597"/>
      <c r="O60" s="453" t="str">
        <f t="shared" si="3"/>
        <v>3.3</v>
      </c>
      <c r="P60" s="453" t="e">
        <f t="shared" si="4"/>
        <v>#REF!</v>
      </c>
      <c r="Q60" s="453" t="e">
        <f t="shared" si="5"/>
        <v>#REF!</v>
      </c>
      <c r="R60" s="453" t="str">
        <f t="shared" si="6"/>
        <v>3.3</v>
      </c>
      <c r="S60" s="453" t="str">
        <f t="shared" si="7"/>
        <v>0.2</v>
      </c>
      <c r="T60" s="453" t="e">
        <f t="shared" si="8"/>
        <v>#REF!</v>
      </c>
      <c r="U60" s="453" t="e">
        <f t="shared" si="9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1394.39</v>
      </c>
      <c r="C61" s="362" t="e">
        <f>VLOOKUP($A61,'T5_data(mth)'!$B$5:$AL$392,$O$1-1,FALSE)</f>
        <v>#REF!</v>
      </c>
      <c r="D61" s="477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32.58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597"/>
      <c r="O61" s="453" t="str">
        <f t="shared" si="3"/>
        <v>32.6</v>
      </c>
      <c r="P61" s="453" t="e">
        <f t="shared" si="4"/>
        <v>#REF!</v>
      </c>
      <c r="Q61" s="453" t="e">
        <f t="shared" si="5"/>
        <v>#REF!</v>
      </c>
      <c r="R61" s="453" t="str">
        <f t="shared" si="6"/>
        <v>32.6</v>
      </c>
      <c r="S61" s="453" t="str">
        <f t="shared" si="7"/>
        <v>0.4</v>
      </c>
      <c r="T61" s="453" t="e">
        <f t="shared" si="8"/>
        <v>#REF!</v>
      </c>
      <c r="U61" s="453" t="e">
        <f t="shared" si="9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317.02999999999997</v>
      </c>
      <c r="C62" s="362" t="e">
        <f>VLOOKUP($A62,'T5_data(mth)'!$B$5:$AL$392,$O$1-1,FALSE)</f>
        <v>#REF!</v>
      </c>
      <c r="D62" s="477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81.64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0.09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597"/>
      <c r="O62" s="453" t="str">
        <f t="shared" si="3"/>
        <v>81.6</v>
      </c>
      <c r="P62" s="453" t="e">
        <f t="shared" si="4"/>
        <v>#REF!</v>
      </c>
      <c r="Q62" s="453" t="e">
        <f t="shared" si="5"/>
        <v>#REF!</v>
      </c>
      <c r="R62" s="453" t="str">
        <f t="shared" si="6"/>
        <v>81.6</v>
      </c>
      <c r="S62" s="453" t="str">
        <f t="shared" si="7"/>
        <v>0.1</v>
      </c>
      <c r="T62" s="453" t="e">
        <f t="shared" si="8"/>
        <v>#REF!</v>
      </c>
      <c r="U62" s="453" t="e">
        <f t="shared" si="9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708.1</v>
      </c>
      <c r="C63" s="362" t="e">
        <f>VLOOKUP($A63,'T5_data(mth)'!$B$5:$AL$392,$O$1-1,FALSE)</f>
        <v>#REF!</v>
      </c>
      <c r="D63" s="480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40.76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0.21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597"/>
      <c r="O63" s="453" t="str">
        <f t="shared" si="3"/>
        <v>40.8</v>
      </c>
      <c r="P63" s="453" t="e">
        <f t="shared" si="4"/>
        <v>#REF!</v>
      </c>
      <c r="Q63" s="453" t="e">
        <f t="shared" si="5"/>
        <v>#REF!</v>
      </c>
      <c r="R63" s="453" t="str">
        <f t="shared" si="6"/>
        <v>40.8</v>
      </c>
      <c r="S63" s="453" t="str">
        <f t="shared" si="7"/>
        <v>0.2</v>
      </c>
      <c r="T63" s="453" t="e">
        <f t="shared" si="8"/>
        <v>#REF!</v>
      </c>
      <c r="U63" s="453" t="e">
        <f t="shared" si="9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3100.88</v>
      </c>
      <c r="C64" s="362" t="e">
        <f>VLOOKUP($A64,'T5_data(mth)'!$B$5:$AL$392,$O$1-1,FALSE)</f>
        <v>#REF!</v>
      </c>
      <c r="D64" s="480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23.62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0.9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597"/>
      <c r="O64" s="453" t="str">
        <f t="shared" si="3"/>
        <v>23.6</v>
      </c>
      <c r="P64" s="453" t="e">
        <f t="shared" si="4"/>
        <v>#REF!</v>
      </c>
      <c r="Q64" s="453" t="e">
        <f t="shared" si="5"/>
        <v>#REF!</v>
      </c>
      <c r="R64" s="453" t="str">
        <f t="shared" si="6"/>
        <v>23.6</v>
      </c>
      <c r="S64" s="453" t="str">
        <f t="shared" si="7"/>
        <v>0.9</v>
      </c>
      <c r="T64" s="453" t="e">
        <f t="shared" si="8"/>
        <v>#REF!</v>
      </c>
      <c r="U64" s="453" t="e">
        <f t="shared" si="9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3580</v>
      </c>
      <c r="C65" s="464" t="e">
        <f>VLOOKUP($A65,'T5_data(mth)'!$B$5:$AL$392,$O$1-1,FALSE)</f>
        <v>#REF!</v>
      </c>
      <c r="D65" s="480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23.95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1.04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597"/>
      <c r="O65" s="453" t="str">
        <f t="shared" si="3"/>
        <v>24.0</v>
      </c>
      <c r="P65" s="453" t="e">
        <f t="shared" si="4"/>
        <v>#REF!</v>
      </c>
      <c r="Q65" s="453" t="e">
        <f t="shared" si="5"/>
        <v>#REF!</v>
      </c>
      <c r="R65" s="453" t="str">
        <f t="shared" si="6"/>
        <v>24.0</v>
      </c>
      <c r="S65" s="453" t="str">
        <f t="shared" si="7"/>
        <v>1.0</v>
      </c>
      <c r="T65" s="453" t="e">
        <f t="shared" si="8"/>
        <v>#REF!</v>
      </c>
      <c r="U65" s="453" t="e">
        <f t="shared" si="9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79" t="s">
        <v>236</v>
      </c>
      <c r="B66" s="480">
        <v>31935.785901007897</v>
      </c>
      <c r="C66" s="602">
        <v>3581.1408176425002</v>
      </c>
      <c r="D66" s="602">
        <v>3497.3353893684998</v>
      </c>
      <c r="E66" s="480">
        <v>7078.476207011</v>
      </c>
      <c r="F66" s="662">
        <v>47.047837136903553</v>
      </c>
      <c r="G66" s="663">
        <v>60.52773268579341</v>
      </c>
      <c r="H66" s="663">
        <v>91.015922647171095</v>
      </c>
      <c r="I66" s="662">
        <v>74.27081814699622</v>
      </c>
      <c r="J66" s="676">
        <f>B66/B$6*100</f>
        <v>9.2582804889048447</v>
      </c>
      <c r="K66" s="676">
        <f t="shared" ref="K66" si="23">C66/C$6*100</f>
        <v>10.26806487469867</v>
      </c>
      <c r="L66" s="676">
        <f t="shared" ref="L66" si="24">D66/D$6*100</f>
        <v>10.836623451638465</v>
      </c>
      <c r="M66" s="676">
        <f t="shared" ref="M66" si="25">E66/E$6*100</f>
        <v>10.541323500509321</v>
      </c>
      <c r="N66" s="469">
        <v>1</v>
      </c>
      <c r="O66" s="608" t="str">
        <f t="shared" si="3"/>
        <v>47.0</v>
      </c>
      <c r="P66" s="608" t="str">
        <f t="shared" si="4"/>
        <v>60.5</v>
      </c>
      <c r="Q66" s="608" t="str">
        <f t="shared" si="5"/>
        <v>91.0</v>
      </c>
      <c r="R66" s="608" t="str">
        <f t="shared" si="6"/>
        <v>74.3</v>
      </c>
      <c r="S66" s="608" t="str">
        <f t="shared" si="7"/>
        <v>9.3</v>
      </c>
      <c r="T66" s="608" t="str">
        <f t="shared" si="8"/>
        <v>10.3</v>
      </c>
      <c r="U66" s="608" t="str">
        <f t="shared" si="9"/>
        <v>10.8</v>
      </c>
      <c r="V66" s="608" t="str">
        <f>IF(FIXED(M66,1)="0.0",IF(FIXED(M66,2)="0.00",FIXED(M66,3),FIXED(M66,2)),FIXED(M66,1))</f>
        <v>10.5</v>
      </c>
    </row>
    <row r="67" spans="1:22" s="321" customFormat="1" ht="24.6" hidden="1">
      <c r="A67" s="467" t="s">
        <v>237</v>
      </c>
      <c r="B67" s="361">
        <f>VLOOKUP($A67,'T5_data(ytd)'!$B$3:$F$390,3,FALSE)</f>
        <v>1809.34</v>
      </c>
      <c r="C67" s="361" t="e">
        <f>VLOOKUP($A67,'T5_data(mth)'!$B$5:$AL$392,$O$1-1,FALSE)</f>
        <v>#REF!</v>
      </c>
      <c r="D67" s="480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10.67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0.52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597"/>
      <c r="O67" s="453" t="str">
        <f t="shared" si="3"/>
        <v>10.7</v>
      </c>
      <c r="P67" s="453" t="e">
        <f t="shared" si="4"/>
        <v>#REF!</v>
      </c>
      <c r="Q67" s="453" t="e">
        <f t="shared" si="5"/>
        <v>#REF!</v>
      </c>
      <c r="R67" s="453" t="str">
        <f t="shared" si="6"/>
        <v>10.7</v>
      </c>
      <c r="S67" s="453" t="str">
        <f t="shared" si="7"/>
        <v>0.5</v>
      </c>
      <c r="T67" s="453" t="e">
        <f t="shared" si="8"/>
        <v>#REF!</v>
      </c>
      <c r="U67" s="453" t="e">
        <f t="shared" si="9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8864.08</v>
      </c>
      <c r="C68" s="362" t="e">
        <f>VLOOKUP($A68,'T5_data(mth)'!$B$5:$AL$392,$O$1-1,FALSE)</f>
        <v>#REF!</v>
      </c>
      <c r="D68" s="477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80.72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2.57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597"/>
      <c r="O68" s="453" t="str">
        <f t="shared" si="3"/>
        <v>80.7</v>
      </c>
      <c r="P68" s="453" t="e">
        <f t="shared" si="4"/>
        <v>#REF!</v>
      </c>
      <c r="Q68" s="453" t="e">
        <f t="shared" si="5"/>
        <v>#REF!</v>
      </c>
      <c r="R68" s="453" t="str">
        <f t="shared" si="6"/>
        <v>80.7</v>
      </c>
      <c r="S68" s="453" t="str">
        <f t="shared" si="7"/>
        <v>2.6</v>
      </c>
      <c r="T68" s="453" t="e">
        <f t="shared" si="8"/>
        <v>#REF!</v>
      </c>
      <c r="U68" s="453" t="e">
        <f t="shared" si="9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6044.85</v>
      </c>
      <c r="C69" s="362" t="e">
        <f>VLOOKUP($A69,'T5_data(mth)'!$B$5:$AL$392,$O$1-1,FALSE)</f>
        <v>#REF!</v>
      </c>
      <c r="D69" s="477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100.15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1.75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597"/>
      <c r="O69" s="453" t="str">
        <f t="shared" si="3"/>
        <v>100.2</v>
      </c>
      <c r="P69" s="453" t="e">
        <f t="shared" si="4"/>
        <v>#REF!</v>
      </c>
      <c r="Q69" s="453" t="e">
        <f t="shared" si="5"/>
        <v>#REF!</v>
      </c>
      <c r="R69" s="453" t="str">
        <f t="shared" si="6"/>
        <v>100.2</v>
      </c>
      <c r="S69" s="453" t="str">
        <f t="shared" si="7"/>
        <v>1.8</v>
      </c>
      <c r="T69" s="453" t="e">
        <f t="shared" si="8"/>
        <v>#REF!</v>
      </c>
      <c r="U69" s="453" t="e">
        <f t="shared" si="9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7.0000000000000007E-2</v>
      </c>
      <c r="C70" s="362" t="e">
        <f>VLOOKUP($A70,'T5_data(mth)'!$B$5:$AL$392,$O$1-1,FALSE)</f>
        <v>#REF!</v>
      </c>
      <c r="D70" s="480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133.33000000000001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597"/>
      <c r="O70" s="453" t="str">
        <f t="shared" ref="O70:O133" si="26">IF(FIXED(F70,1)="0.0",IF(FIXED(F70,2)="0.00",FIXED(F70,3),FIXED(F70,2)),FIXED(F70,1))</f>
        <v>133.3</v>
      </c>
      <c r="P70" s="453" t="e">
        <f t="shared" ref="P70:P133" si="27">IF(FIXED(G70,1)="0.0",IF(FIXED(G70,2)="0.00",FIXED(G70,3),FIXED(G70,2)),FIXED(G70,1))</f>
        <v>#REF!</v>
      </c>
      <c r="Q70" s="453" t="e">
        <f t="shared" ref="Q70:Q133" si="28">IF(FIXED(H70,1)="0.0",IF(FIXED(H70,2)="0.00",FIXED(H70,3),FIXED(H70,2)),FIXED(H70,1))</f>
        <v>#REF!</v>
      </c>
      <c r="R70" s="453" t="str">
        <f t="shared" ref="R70:R133" si="29">IF(FIXED(I70,1)="0.0",IF(FIXED(I70,2)="0.00",FIXED(I70,3),FIXED(I70,2)),FIXED(I70,1))</f>
        <v>133.3</v>
      </c>
      <c r="S70" s="453" t="str">
        <f t="shared" ref="S70:S133" si="30">IF(FIXED(J70,1)="0.0",IF(FIXED(J70,2)="0.00",FIXED(J70,3),FIXED(J70,2)),FIXED(J70,1))</f>
        <v>0.000</v>
      </c>
      <c r="T70" s="453" t="e">
        <f t="shared" ref="T70:T133" si="31">IF(FIXED(K70,1)="0.0",IF(FIXED(K70,2)="0.00",FIXED(K70,3),FIXED(K70,2)),FIXED(K70,1))</f>
        <v>#REF!</v>
      </c>
      <c r="U70" s="453" t="e">
        <f t="shared" ref="U70:U133" si="32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2819.15</v>
      </c>
      <c r="C71" s="362" t="e">
        <f>VLOOKUP($A71,'T5_data(mth)'!$B$5:$AL$392,$O$1-1,FALSE)</f>
        <v>#REF!</v>
      </c>
      <c r="D71" s="480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49.57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0.82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597"/>
      <c r="O71" s="453" t="str">
        <f t="shared" si="26"/>
        <v>49.6</v>
      </c>
      <c r="P71" s="453" t="e">
        <f t="shared" si="27"/>
        <v>#REF!</v>
      </c>
      <c r="Q71" s="453" t="e">
        <f t="shared" si="28"/>
        <v>#REF!</v>
      </c>
      <c r="R71" s="453" t="str">
        <f t="shared" si="29"/>
        <v>49.6</v>
      </c>
      <c r="S71" s="453" t="str">
        <f t="shared" si="30"/>
        <v>0.8</v>
      </c>
      <c r="T71" s="453" t="e">
        <f t="shared" si="31"/>
        <v>#REF!</v>
      </c>
      <c r="U71" s="453" t="e">
        <f t="shared" si="32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6788.33</v>
      </c>
      <c r="C72" s="362" t="e">
        <f>VLOOKUP($A72,'T5_data(mth)'!$B$5:$AL$392,$O$1-1,FALSE)</f>
        <v>#REF!</v>
      </c>
      <c r="D72" s="480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26.53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1.97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597"/>
      <c r="O72" s="453" t="str">
        <f t="shared" si="26"/>
        <v>26.5</v>
      </c>
      <c r="P72" s="453" t="e">
        <f t="shared" si="27"/>
        <v>#REF!</v>
      </c>
      <c r="Q72" s="453" t="e">
        <f t="shared" si="28"/>
        <v>#REF!</v>
      </c>
      <c r="R72" s="453" t="str">
        <f t="shared" si="29"/>
        <v>26.5</v>
      </c>
      <c r="S72" s="453" t="str">
        <f t="shared" si="30"/>
        <v>2.0</v>
      </c>
      <c r="T72" s="453" t="e">
        <f t="shared" si="31"/>
        <v>#REF!</v>
      </c>
      <c r="U72" s="453" t="e">
        <f t="shared" si="32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4163.8599999999997</v>
      </c>
      <c r="C73" s="362" t="e">
        <f>VLOOKUP($A73,'T5_data(mth)'!$B$5:$AL$392,$O$1-1,FALSE)</f>
        <v>#REF!</v>
      </c>
      <c r="D73" s="480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20.97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1.21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597"/>
      <c r="O73" s="453" t="str">
        <f t="shared" si="26"/>
        <v>21.0</v>
      </c>
      <c r="P73" s="453" t="e">
        <f t="shared" si="27"/>
        <v>#REF!</v>
      </c>
      <c r="Q73" s="453" t="e">
        <f t="shared" si="28"/>
        <v>#REF!</v>
      </c>
      <c r="R73" s="453" t="str">
        <f t="shared" si="29"/>
        <v>21.0</v>
      </c>
      <c r="S73" s="453" t="str">
        <f t="shared" si="30"/>
        <v>1.2</v>
      </c>
      <c r="T73" s="453" t="e">
        <f t="shared" si="31"/>
        <v>#REF!</v>
      </c>
      <c r="U73" s="453" t="e">
        <f t="shared" si="32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178.59</v>
      </c>
      <c r="C74" s="362" t="e">
        <f>VLOOKUP($A74,'T5_data(mth)'!$B$5:$AL$392,$O$1-1,FALSE)</f>
        <v>#REF!</v>
      </c>
      <c r="D74" s="480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42.52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0.05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597"/>
      <c r="O74" s="453" t="str">
        <f t="shared" si="26"/>
        <v>42.5</v>
      </c>
      <c r="P74" s="453" t="e">
        <f t="shared" si="27"/>
        <v>#REF!</v>
      </c>
      <c r="Q74" s="453" t="e">
        <f t="shared" si="28"/>
        <v>#REF!</v>
      </c>
      <c r="R74" s="453" t="str">
        <f t="shared" si="29"/>
        <v>42.5</v>
      </c>
      <c r="S74" s="453" t="str">
        <f t="shared" si="30"/>
        <v>0.1</v>
      </c>
      <c r="T74" s="453" t="e">
        <f t="shared" si="31"/>
        <v>#REF!</v>
      </c>
      <c r="U74" s="453" t="e">
        <f t="shared" si="32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1048.04</v>
      </c>
      <c r="C75" s="362" t="e">
        <f>VLOOKUP($A75,'T5_data(mth)'!$B$5:$AL$392,$O$1-1,FALSE)</f>
        <v>#REF!</v>
      </c>
      <c r="D75" s="477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16.78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0.3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597"/>
      <c r="O75" s="453" t="str">
        <f t="shared" si="26"/>
        <v>16.8</v>
      </c>
      <c r="P75" s="453" t="e">
        <f t="shared" si="27"/>
        <v>#REF!</v>
      </c>
      <c r="Q75" s="453" t="e">
        <f t="shared" si="28"/>
        <v>#REF!</v>
      </c>
      <c r="R75" s="453" t="str">
        <f t="shared" si="29"/>
        <v>16.8</v>
      </c>
      <c r="S75" s="453" t="str">
        <f t="shared" si="30"/>
        <v>0.3</v>
      </c>
      <c r="T75" s="453" t="e">
        <f t="shared" si="31"/>
        <v>#REF!</v>
      </c>
      <c r="U75" s="453" t="e">
        <f t="shared" si="32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684.59</v>
      </c>
      <c r="C76" s="362" t="e">
        <f>VLOOKUP($A76,'T5_data(mth)'!$B$5:$AL$392,$O$1-1,FALSE)</f>
        <v>#REF!</v>
      </c>
      <c r="D76" s="477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1.58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597"/>
      <c r="O76" s="453" t="str">
        <f t="shared" si="26"/>
        <v>1.6</v>
      </c>
      <c r="P76" s="453" t="e">
        <f t="shared" si="27"/>
        <v>#REF!</v>
      </c>
      <c r="Q76" s="453" t="e">
        <f t="shared" si="28"/>
        <v>#REF!</v>
      </c>
      <c r="R76" s="453" t="str">
        <f t="shared" si="29"/>
        <v>1.6</v>
      </c>
      <c r="S76" s="453" t="str">
        <f t="shared" si="30"/>
        <v>0.2</v>
      </c>
      <c r="T76" s="453" t="e">
        <f t="shared" si="31"/>
        <v>#REF!</v>
      </c>
      <c r="U76" s="453" t="e">
        <f t="shared" si="32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8398.98</v>
      </c>
      <c r="C77" s="464" t="e">
        <f>VLOOKUP($A77,'T5_data(mth)'!$B$5:$AL$392,$O$1-1,FALSE)</f>
        <v>#REF!</v>
      </c>
      <c r="D77" s="480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79.680000000000007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2.4300000000000002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597"/>
      <c r="O77" s="453" t="str">
        <f t="shared" si="26"/>
        <v>79.7</v>
      </c>
      <c r="P77" s="453" t="e">
        <f t="shared" si="27"/>
        <v>#REF!</v>
      </c>
      <c r="Q77" s="453" t="e">
        <f t="shared" si="28"/>
        <v>#REF!</v>
      </c>
      <c r="R77" s="453" t="str">
        <f t="shared" si="29"/>
        <v>79.7</v>
      </c>
      <c r="S77" s="453" t="str">
        <f t="shared" si="30"/>
        <v>2.4</v>
      </c>
      <c r="T77" s="453" t="e">
        <f t="shared" si="31"/>
        <v>#REF!</v>
      </c>
      <c r="U77" s="453" t="e">
        <f t="shared" si="32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79" t="s">
        <v>248</v>
      </c>
      <c r="B78" s="480">
        <v>15574.0761227076</v>
      </c>
      <c r="C78" s="602">
        <v>1393.1065097272001</v>
      </c>
      <c r="D78" s="602">
        <v>1223.2272038279</v>
      </c>
      <c r="E78" s="480">
        <v>2616.3337135551001</v>
      </c>
      <c r="F78" s="662">
        <v>4.116151363226777</v>
      </c>
      <c r="G78" s="663">
        <v>12.81532719337217</v>
      </c>
      <c r="H78" s="663">
        <v>22.477768499705704</v>
      </c>
      <c r="I78" s="662">
        <v>17.135820340824992</v>
      </c>
      <c r="J78" s="676">
        <f>B78/B$6*100</f>
        <v>4.514971560321988</v>
      </c>
      <c r="K78" s="676">
        <f t="shared" ref="K78" si="33">C78/C$6*100</f>
        <v>3.9943997590859102</v>
      </c>
      <c r="L78" s="676">
        <f t="shared" ref="L78" si="34">D78/D$6*100</f>
        <v>3.7902148715788697</v>
      </c>
      <c r="M78" s="676">
        <f t="shared" ref="M78" si="35">E78/E$6*100</f>
        <v>3.8962651357867792</v>
      </c>
      <c r="N78" s="469">
        <v>1</v>
      </c>
      <c r="O78" s="608" t="str">
        <f t="shared" si="26"/>
        <v>4.1</v>
      </c>
      <c r="P78" s="608" t="str">
        <f t="shared" si="27"/>
        <v>12.8</v>
      </c>
      <c r="Q78" s="608" t="str">
        <f t="shared" si="28"/>
        <v>22.5</v>
      </c>
      <c r="R78" s="608" t="str">
        <f t="shared" si="29"/>
        <v>17.1</v>
      </c>
      <c r="S78" s="608" t="str">
        <f t="shared" si="30"/>
        <v>4.5</v>
      </c>
      <c r="T78" s="608" t="str">
        <f t="shared" si="31"/>
        <v>4.0</v>
      </c>
      <c r="U78" s="608" t="str">
        <f t="shared" si="32"/>
        <v>3.8</v>
      </c>
      <c r="V78" s="608" t="str">
        <f>IF(FIXED(M78,1)="0.0",IF(FIXED(M78,2)="0.00",FIXED(M78,3),FIXED(M78,2)),FIXED(M78,1))</f>
        <v>3.9</v>
      </c>
    </row>
    <row r="79" spans="1:22" s="321" customFormat="1" ht="24.6" hidden="1">
      <c r="A79" s="467" t="s">
        <v>249</v>
      </c>
      <c r="B79" s="361">
        <f>VLOOKUP($A79,'T5_data(ytd)'!$B$3:$F$390,3,FALSE)</f>
        <v>8370.85</v>
      </c>
      <c r="C79" s="361" t="e">
        <f>VLOOKUP($A79,'T5_data(mth)'!$B$5:$AL$392,$O$1-1,FALSE)</f>
        <v>#REF!</v>
      </c>
      <c r="D79" s="480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-2.2999999999999998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2.4300000000000002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597"/>
      <c r="O79" s="453" t="str">
        <f t="shared" si="26"/>
        <v>-2.3</v>
      </c>
      <c r="P79" s="453" t="e">
        <f t="shared" si="27"/>
        <v>#REF!</v>
      </c>
      <c r="Q79" s="453" t="e">
        <f t="shared" si="28"/>
        <v>#REF!</v>
      </c>
      <c r="R79" s="453" t="str">
        <f t="shared" si="29"/>
        <v>-2.3</v>
      </c>
      <c r="S79" s="453" t="str">
        <f t="shared" si="30"/>
        <v>2.4</v>
      </c>
      <c r="T79" s="453" t="e">
        <f t="shared" si="31"/>
        <v>#REF!</v>
      </c>
      <c r="U79" s="453" t="e">
        <f t="shared" si="32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4166.12</v>
      </c>
      <c r="C80" s="362" t="e">
        <f>VLOOKUP($A80,'T5_data(mth)'!$B$5:$AL$392,$O$1-1,FALSE)</f>
        <v>#REF!</v>
      </c>
      <c r="D80" s="480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7.5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1.21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597"/>
      <c r="O80" s="453" t="str">
        <f t="shared" si="26"/>
        <v>7.5</v>
      </c>
      <c r="P80" s="453" t="e">
        <f t="shared" si="27"/>
        <v>#REF!</v>
      </c>
      <c r="Q80" s="453" t="e">
        <f t="shared" si="28"/>
        <v>#REF!</v>
      </c>
      <c r="R80" s="453" t="str">
        <f t="shared" si="29"/>
        <v>7.5</v>
      </c>
      <c r="S80" s="453" t="str">
        <f t="shared" si="30"/>
        <v>1.2</v>
      </c>
      <c r="T80" s="453" t="e">
        <f t="shared" si="31"/>
        <v>#REF!</v>
      </c>
      <c r="U80" s="453" t="e">
        <f t="shared" si="32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3037.11</v>
      </c>
      <c r="C81" s="464" t="e">
        <f>VLOOKUP($A81,'T5_data(mth)'!$B$5:$AL$392,$O$1-1,FALSE)</f>
        <v>#REF!</v>
      </c>
      <c r="D81" s="480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20.76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0.88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597"/>
      <c r="O81" s="453" t="str">
        <f t="shared" si="26"/>
        <v>20.8</v>
      </c>
      <c r="P81" s="453" t="e">
        <f t="shared" si="27"/>
        <v>#REF!</v>
      </c>
      <c r="Q81" s="453" t="e">
        <f t="shared" si="28"/>
        <v>#REF!</v>
      </c>
      <c r="R81" s="453" t="str">
        <f t="shared" si="29"/>
        <v>20.8</v>
      </c>
      <c r="S81" s="453" t="str">
        <f t="shared" si="30"/>
        <v>0.9</v>
      </c>
      <c r="T81" s="453" t="e">
        <f t="shared" si="31"/>
        <v>#REF!</v>
      </c>
      <c r="U81" s="453" t="e">
        <f t="shared" si="32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79" t="s">
        <v>252</v>
      </c>
      <c r="B82" s="480">
        <v>6844.0556191563992</v>
      </c>
      <c r="C82" s="602">
        <v>649.78072568740004</v>
      </c>
      <c r="D82" s="602">
        <v>580.83080701460005</v>
      </c>
      <c r="E82" s="480">
        <v>1230.6115327020002</v>
      </c>
      <c r="F82" s="662">
        <v>20.384424254691297</v>
      </c>
      <c r="G82" s="663">
        <v>28.248425048057584</v>
      </c>
      <c r="H82" s="663">
        <v>24.783250423891758</v>
      </c>
      <c r="I82" s="662">
        <v>26.589242033932024</v>
      </c>
      <c r="J82" s="676">
        <f>B82/B$6*100</f>
        <v>1.9841123309201378</v>
      </c>
      <c r="K82" s="676">
        <f t="shared" ref="K82" si="36">C82/C$6*100</f>
        <v>1.8630908376507906</v>
      </c>
      <c r="L82" s="676">
        <f t="shared" ref="L82" si="37">D82/D$6*100</f>
        <v>1.799725803782587</v>
      </c>
      <c r="M82" s="676">
        <f t="shared" ref="M82" si="38">E82/E$6*100</f>
        <v>1.8326365576846575</v>
      </c>
      <c r="N82" s="469">
        <v>1</v>
      </c>
      <c r="O82" s="608" t="str">
        <f t="shared" si="26"/>
        <v>20.4</v>
      </c>
      <c r="P82" s="608" t="str">
        <f t="shared" si="27"/>
        <v>28.2</v>
      </c>
      <c r="Q82" s="608" t="str">
        <f t="shared" si="28"/>
        <v>24.8</v>
      </c>
      <c r="R82" s="608" t="str">
        <f t="shared" si="29"/>
        <v>26.6</v>
      </c>
      <c r="S82" s="608" t="str">
        <f t="shared" si="30"/>
        <v>2.0</v>
      </c>
      <c r="T82" s="608" t="str">
        <f t="shared" si="31"/>
        <v>1.9</v>
      </c>
      <c r="U82" s="608" t="str">
        <f t="shared" si="32"/>
        <v>1.8</v>
      </c>
      <c r="V82" s="608" t="str">
        <f>IF(FIXED(M82,1)="0.0",IF(FIXED(M82,2)="0.00",FIXED(M82,3),FIXED(M82,2)),FIXED(M82,1))</f>
        <v>1.8</v>
      </c>
    </row>
    <row r="83" spans="1:22" s="321" customFormat="1" ht="24.6" hidden="1">
      <c r="A83" s="467" t="s">
        <v>253</v>
      </c>
      <c r="B83" s="355">
        <f>VLOOKUP($A83,'T5_data(ytd)'!$B80:$F468,3,FALSE)</f>
        <v>1669.69</v>
      </c>
      <c r="C83" s="355" t="e">
        <f>VLOOKUP($A83,'T5_data(mth)'!$B82:$AL470,$O$1-1,FALSE)</f>
        <v>#REF!</v>
      </c>
      <c r="D83" s="477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9.8699999999999992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598"/>
      <c r="O83" s="453" t="str">
        <f t="shared" si="26"/>
        <v>9.9</v>
      </c>
      <c r="P83" s="453" t="e">
        <f t="shared" si="27"/>
        <v>#REF!</v>
      </c>
      <c r="Q83" s="453" t="e">
        <f t="shared" si="28"/>
        <v>#REF!</v>
      </c>
      <c r="R83" s="453" t="str">
        <f t="shared" si="29"/>
        <v>9.9</v>
      </c>
      <c r="S83" s="453" t="e">
        <f t="shared" si="30"/>
        <v>#N/A</v>
      </c>
      <c r="T83" s="453" t="e">
        <f t="shared" si="31"/>
        <v>#N/A</v>
      </c>
      <c r="U83" s="453" t="e">
        <f t="shared" si="32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5174.37</v>
      </c>
      <c r="C84" s="356" t="e">
        <f>VLOOKUP($A84,'T5_data(mth)'!$B83:$AL471,$O$1-1,FALSE)</f>
        <v>#REF!</v>
      </c>
      <c r="D84" s="480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24.22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598"/>
      <c r="O84" s="453" t="str">
        <f t="shared" si="26"/>
        <v>24.2</v>
      </c>
      <c r="P84" s="453" t="e">
        <f t="shared" si="27"/>
        <v>#REF!</v>
      </c>
      <c r="Q84" s="453" t="e">
        <f t="shared" si="28"/>
        <v>#REF!</v>
      </c>
      <c r="R84" s="453" t="str">
        <f t="shared" si="29"/>
        <v>24.2</v>
      </c>
      <c r="S84" s="453" t="e">
        <f t="shared" si="30"/>
        <v>#N/A</v>
      </c>
      <c r="T84" s="453" t="e">
        <f t="shared" si="31"/>
        <v>#N/A</v>
      </c>
      <c r="U84" s="453" t="e">
        <f t="shared" si="32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90.68</v>
      </c>
      <c r="C85" s="356" t="e">
        <f>VLOOKUP($A85,'T5_data(mth)'!$B84:$AL472,$O$1-1,FALSE)</f>
        <v>#REF!</v>
      </c>
      <c r="D85" s="480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-1.97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598"/>
      <c r="O85" s="453" t="str">
        <f t="shared" si="26"/>
        <v>-2.0</v>
      </c>
      <c r="P85" s="453" t="e">
        <f t="shared" si="27"/>
        <v>#REF!</v>
      </c>
      <c r="Q85" s="453" t="e">
        <f t="shared" si="28"/>
        <v>#REF!</v>
      </c>
      <c r="R85" s="453" t="str">
        <f t="shared" si="29"/>
        <v>-2.0</v>
      </c>
      <c r="S85" s="453" t="e">
        <f t="shared" si="30"/>
        <v>#N/A</v>
      </c>
      <c r="T85" s="453" t="e">
        <f t="shared" si="31"/>
        <v>#N/A</v>
      </c>
      <c r="U85" s="453" t="e">
        <f t="shared" si="32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10</v>
      </c>
      <c r="C86" s="356" t="e">
        <f>VLOOKUP($A86,'T5_data(mth)'!$B85:$AL473,$O$1-1,FALSE)</f>
        <v>#REF!</v>
      </c>
      <c r="D86" s="480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34.950000000000003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598"/>
      <c r="O86" s="453" t="str">
        <f t="shared" si="26"/>
        <v>35.0</v>
      </c>
      <c r="P86" s="453" t="e">
        <f t="shared" si="27"/>
        <v>#REF!</v>
      </c>
      <c r="Q86" s="453" t="e">
        <f t="shared" si="28"/>
        <v>#REF!</v>
      </c>
      <c r="R86" s="453" t="str">
        <f t="shared" si="29"/>
        <v>35.0</v>
      </c>
      <c r="S86" s="453" t="e">
        <f t="shared" si="30"/>
        <v>#N/A</v>
      </c>
      <c r="T86" s="453" t="e">
        <f t="shared" si="31"/>
        <v>#N/A</v>
      </c>
      <c r="U86" s="453" t="e">
        <f t="shared" si="32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3692.78</v>
      </c>
      <c r="C87" s="356" t="e">
        <f>VLOOKUP($A87,'T5_data(mth)'!$B86:$AL474,$O$1-1,FALSE)</f>
        <v>#REF!</v>
      </c>
      <c r="D87" s="480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27.49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598"/>
      <c r="O87" s="453" t="str">
        <f t="shared" si="26"/>
        <v>27.5</v>
      </c>
      <c r="P87" s="453" t="e">
        <f t="shared" si="27"/>
        <v>#REF!</v>
      </c>
      <c r="Q87" s="453" t="e">
        <f t="shared" si="28"/>
        <v>#REF!</v>
      </c>
      <c r="R87" s="453" t="str">
        <f t="shared" si="29"/>
        <v>27.5</v>
      </c>
      <c r="S87" s="453" t="e">
        <f t="shared" si="30"/>
        <v>#N/A</v>
      </c>
      <c r="T87" s="453" t="e">
        <f t="shared" si="31"/>
        <v>#N/A</v>
      </c>
      <c r="U87" s="453" t="e">
        <f t="shared" si="32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264.75</v>
      </c>
      <c r="C88" s="356" t="e">
        <f>VLOOKUP($A88,'T5_data(mth)'!$B87:$AL475,$O$1-1,FALSE)</f>
        <v>#REF!</v>
      </c>
      <c r="D88" s="480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47.65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598"/>
      <c r="O88" s="453" t="str">
        <f t="shared" si="26"/>
        <v>47.7</v>
      </c>
      <c r="P88" s="453" t="e">
        <f t="shared" si="27"/>
        <v>#REF!</v>
      </c>
      <c r="Q88" s="453" t="e">
        <f t="shared" si="28"/>
        <v>#REF!</v>
      </c>
      <c r="R88" s="453" t="str">
        <f t="shared" si="29"/>
        <v>47.7</v>
      </c>
      <c r="S88" s="453" t="e">
        <f t="shared" si="30"/>
        <v>#N/A</v>
      </c>
      <c r="T88" s="453" t="e">
        <f t="shared" si="31"/>
        <v>#N/A</v>
      </c>
      <c r="U88" s="453" t="e">
        <f t="shared" si="32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1116.1500000000001</v>
      </c>
      <c r="C89" s="356" t="e">
        <f>VLOOKUP($A89,'T5_data(mth)'!$B88:$AL476,$O$1-1,FALSE)</f>
        <v>#REF!</v>
      </c>
      <c r="D89" s="477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12.76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598"/>
      <c r="O89" s="453" t="str">
        <f t="shared" si="26"/>
        <v>12.8</v>
      </c>
      <c r="P89" s="453" t="e">
        <f t="shared" si="27"/>
        <v>#REF!</v>
      </c>
      <c r="Q89" s="453" t="e">
        <f t="shared" si="28"/>
        <v>#REF!</v>
      </c>
      <c r="R89" s="453" t="str">
        <f t="shared" si="29"/>
        <v>12.8</v>
      </c>
      <c r="S89" s="453" t="e">
        <f t="shared" si="30"/>
        <v>#N/A</v>
      </c>
      <c r="T89" s="453" t="e">
        <f t="shared" si="31"/>
        <v>#N/A</v>
      </c>
      <c r="U89" s="453" t="e">
        <f t="shared" si="32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512.39</v>
      </c>
      <c r="C90" s="356" t="e">
        <f>VLOOKUP($A90,'T5_data(mth)'!$B89:$AL477,$O$1-1,FALSE)</f>
        <v>#REF!</v>
      </c>
      <c r="D90" s="477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18.670000000000002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598"/>
      <c r="O90" s="453" t="str">
        <f t="shared" si="26"/>
        <v>18.7</v>
      </c>
      <c r="P90" s="453" t="e">
        <f t="shared" si="27"/>
        <v>#REF!</v>
      </c>
      <c r="Q90" s="453" t="e">
        <f t="shared" si="28"/>
        <v>#REF!</v>
      </c>
      <c r="R90" s="453" t="str">
        <f t="shared" si="29"/>
        <v>18.7</v>
      </c>
      <c r="S90" s="453" t="e">
        <f t="shared" si="30"/>
        <v>#N/A</v>
      </c>
      <c r="T90" s="453" t="e">
        <f t="shared" si="31"/>
        <v>#N/A</v>
      </c>
      <c r="U90" s="453" t="e">
        <f t="shared" si="32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27.68</v>
      </c>
      <c r="C91" s="356" t="e">
        <f>VLOOKUP($A91,'T5_data(mth)'!$B90:$AL478,$O$1-1,FALSE)</f>
        <v>#REF!</v>
      </c>
      <c r="D91" s="480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15.33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598"/>
      <c r="O91" s="453" t="str">
        <f t="shared" si="26"/>
        <v>15.3</v>
      </c>
      <c r="P91" s="453" t="e">
        <f t="shared" si="27"/>
        <v>#REF!</v>
      </c>
      <c r="Q91" s="453" t="e">
        <f t="shared" si="28"/>
        <v>#REF!</v>
      </c>
      <c r="R91" s="453" t="str">
        <f t="shared" si="29"/>
        <v>15.3</v>
      </c>
      <c r="S91" s="453" t="e">
        <f t="shared" si="30"/>
        <v>#N/A</v>
      </c>
      <c r="T91" s="453" t="e">
        <f t="shared" si="31"/>
        <v>#N/A</v>
      </c>
      <c r="U91" s="453" t="e">
        <f t="shared" si="32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457.54</v>
      </c>
      <c r="C92" s="356" t="e">
        <f>VLOOKUP($A92,'T5_data(mth)'!$B91:$AL479,$O$1-1,FALSE)</f>
        <v>#REF!</v>
      </c>
      <c r="D92" s="480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16.510000000000002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598"/>
      <c r="O92" s="453" t="str">
        <f t="shared" si="26"/>
        <v>16.5</v>
      </c>
      <c r="P92" s="453" t="e">
        <f t="shared" si="27"/>
        <v>#REF!</v>
      </c>
      <c r="Q92" s="453" t="e">
        <f t="shared" si="28"/>
        <v>#REF!</v>
      </c>
      <c r="R92" s="453" t="str">
        <f t="shared" si="29"/>
        <v>16.5</v>
      </c>
      <c r="S92" s="453" t="e">
        <f t="shared" si="30"/>
        <v>#N/A</v>
      </c>
      <c r="T92" s="453" t="e">
        <f t="shared" si="31"/>
        <v>#N/A</v>
      </c>
      <c r="U92" s="453" t="e">
        <f t="shared" si="32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27.09</v>
      </c>
      <c r="C93" s="356" t="e">
        <f>VLOOKUP($A93,'T5_data(mth)'!$B92:$AL480,$O$1-1,FALSE)</f>
        <v>#REF!</v>
      </c>
      <c r="D93" s="480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80.959999999999994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598"/>
      <c r="O93" s="453" t="str">
        <f t="shared" si="26"/>
        <v>81.0</v>
      </c>
      <c r="P93" s="453" t="e">
        <f t="shared" si="27"/>
        <v>#REF!</v>
      </c>
      <c r="Q93" s="453" t="e">
        <f t="shared" si="28"/>
        <v>#REF!</v>
      </c>
      <c r="R93" s="453" t="str">
        <f t="shared" si="29"/>
        <v>81.0</v>
      </c>
      <c r="S93" s="453" t="e">
        <f t="shared" si="30"/>
        <v>#N/A</v>
      </c>
      <c r="T93" s="453" t="e">
        <f t="shared" si="31"/>
        <v>#N/A</v>
      </c>
      <c r="U93" s="453" t="e">
        <f t="shared" si="32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0.08</v>
      </c>
      <c r="C94" s="356" t="e">
        <f>VLOOKUP($A94,'T5_data(mth)'!$B93:$AL481,$O$1-1,FALSE)</f>
        <v>#REF!</v>
      </c>
      <c r="D94" s="480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14.29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598"/>
      <c r="O94" s="453" t="str">
        <f t="shared" si="26"/>
        <v>14.3</v>
      </c>
      <c r="P94" s="453" t="e">
        <f t="shared" si="27"/>
        <v>#REF!</v>
      </c>
      <c r="Q94" s="453" t="e">
        <f t="shared" si="28"/>
        <v>#REF!</v>
      </c>
      <c r="R94" s="453" t="str">
        <f t="shared" si="29"/>
        <v>14.3</v>
      </c>
      <c r="S94" s="453" t="e">
        <f t="shared" si="30"/>
        <v>#N/A</v>
      </c>
      <c r="T94" s="453" t="e">
        <f t="shared" si="31"/>
        <v>#N/A</v>
      </c>
      <c r="U94" s="453" t="e">
        <f t="shared" si="32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0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598"/>
      <c r="O95" s="453" t="e">
        <f t="shared" si="26"/>
        <v>#N/A</v>
      </c>
      <c r="P95" s="453" t="e">
        <f t="shared" si="27"/>
        <v>#N/A</v>
      </c>
      <c r="Q95" s="453" t="e">
        <f t="shared" si="28"/>
        <v>#N/A</v>
      </c>
      <c r="R95" s="453" t="e">
        <f t="shared" si="29"/>
        <v>#N/A</v>
      </c>
      <c r="S95" s="453" t="e">
        <f t="shared" si="30"/>
        <v>#N/A</v>
      </c>
      <c r="T95" s="453" t="e">
        <f t="shared" si="31"/>
        <v>#N/A</v>
      </c>
      <c r="U95" s="453" t="e">
        <f t="shared" si="32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1714.06</v>
      </c>
      <c r="C96" s="356" t="e">
        <f>VLOOKUP($A96,'T5_data(mth)'!$B95:$AL483,$O$1-1,FALSE)</f>
        <v>#REF!</v>
      </c>
      <c r="D96" s="477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-24.27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598"/>
      <c r="O96" s="453" t="str">
        <f t="shared" si="26"/>
        <v>-24.3</v>
      </c>
      <c r="P96" s="453" t="e">
        <f t="shared" si="27"/>
        <v>#REF!</v>
      </c>
      <c r="Q96" s="453" t="e">
        <f t="shared" si="28"/>
        <v>#REF!</v>
      </c>
      <c r="R96" s="453" t="str">
        <f t="shared" si="29"/>
        <v>-24.3</v>
      </c>
      <c r="S96" s="453" t="e">
        <f t="shared" si="30"/>
        <v>#N/A</v>
      </c>
      <c r="T96" s="453" t="e">
        <f t="shared" si="31"/>
        <v>#N/A</v>
      </c>
      <c r="U96" s="453" t="e">
        <f t="shared" si="32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543.33000000000004</v>
      </c>
      <c r="C97" s="356" t="e">
        <f>VLOOKUP($A97,'T5_data(mth)'!$B96:$AL484,$O$1-1,FALSE)</f>
        <v>#REF!</v>
      </c>
      <c r="D97" s="477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-8.24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598"/>
      <c r="O97" s="453" t="str">
        <f t="shared" si="26"/>
        <v>-8.2</v>
      </c>
      <c r="P97" s="453" t="e">
        <f t="shared" si="27"/>
        <v>#REF!</v>
      </c>
      <c r="Q97" s="453" t="e">
        <f t="shared" si="28"/>
        <v>#REF!</v>
      </c>
      <c r="R97" s="453" t="str">
        <f t="shared" si="29"/>
        <v>-8.2</v>
      </c>
      <c r="S97" s="453" t="e">
        <f t="shared" si="30"/>
        <v>#N/A</v>
      </c>
      <c r="T97" s="453" t="e">
        <f t="shared" si="31"/>
        <v>#N/A</v>
      </c>
      <c r="U97" s="453" t="e">
        <f t="shared" si="32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2783.74</v>
      </c>
      <c r="C98" s="356" t="e">
        <f>VLOOKUP($A98,'T5_data(mth)'!$B97:$AL485,$O$1-1,FALSE)</f>
        <v>#REF!</v>
      </c>
      <c r="D98" s="480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13.98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598"/>
      <c r="O98" s="453" t="str">
        <f t="shared" si="26"/>
        <v>14.0</v>
      </c>
      <c r="P98" s="453" t="e">
        <f t="shared" si="27"/>
        <v>#REF!</v>
      </c>
      <c r="Q98" s="453" t="e">
        <f t="shared" si="28"/>
        <v>#REF!</v>
      </c>
      <c r="R98" s="453" t="str">
        <f t="shared" si="29"/>
        <v>14.0</v>
      </c>
      <c r="S98" s="453" t="e">
        <f t="shared" si="30"/>
        <v>#N/A</v>
      </c>
      <c r="T98" s="453" t="e">
        <f t="shared" si="31"/>
        <v>#N/A</v>
      </c>
      <c r="U98" s="453" t="e">
        <f t="shared" si="32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1359.57</v>
      </c>
      <c r="C99" s="356" t="e">
        <f>VLOOKUP($A99,'T5_data(mth)'!$B98:$AL486,$O$1-1,FALSE)</f>
        <v>#REF!</v>
      </c>
      <c r="D99" s="480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6.01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598"/>
      <c r="O99" s="453" t="str">
        <f t="shared" si="26"/>
        <v>6.0</v>
      </c>
      <c r="P99" s="453" t="e">
        <f t="shared" si="27"/>
        <v>#REF!</v>
      </c>
      <c r="Q99" s="453" t="e">
        <f t="shared" si="28"/>
        <v>#REF!</v>
      </c>
      <c r="R99" s="453" t="str">
        <f t="shared" si="29"/>
        <v>6.0</v>
      </c>
      <c r="S99" s="453" t="e">
        <f t="shared" si="30"/>
        <v>#N/A</v>
      </c>
      <c r="T99" s="453" t="e">
        <f t="shared" si="31"/>
        <v>#N/A</v>
      </c>
      <c r="U99" s="453" t="e">
        <f t="shared" si="32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653.79</v>
      </c>
      <c r="C100" s="356" t="e">
        <f>VLOOKUP($A100,'T5_data(mth)'!$B99:$AL487,$O$1-1,FALSE)</f>
        <v>#REF!</v>
      </c>
      <c r="D100" s="480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-13.28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598"/>
      <c r="O100" s="453" t="str">
        <f t="shared" si="26"/>
        <v>-13.3</v>
      </c>
      <c r="P100" s="453" t="e">
        <f t="shared" si="27"/>
        <v>#REF!</v>
      </c>
      <c r="Q100" s="453" t="e">
        <f t="shared" si="28"/>
        <v>#REF!</v>
      </c>
      <c r="R100" s="453" t="str">
        <f t="shared" si="29"/>
        <v>-13.3</v>
      </c>
      <c r="S100" s="453" t="e">
        <f t="shared" si="30"/>
        <v>#N/A</v>
      </c>
      <c r="T100" s="453" t="e">
        <f t="shared" si="31"/>
        <v>#N/A</v>
      </c>
      <c r="U100" s="453" t="e">
        <f t="shared" si="32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705.78</v>
      </c>
      <c r="C101" s="356" t="e">
        <f>VLOOKUP($A101,'T5_data(mth)'!$B100:$AL488,$O$1-1,FALSE)</f>
        <v>#REF!</v>
      </c>
      <c r="D101" s="480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33.520000000000003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598"/>
      <c r="O101" s="453" t="str">
        <f t="shared" si="26"/>
        <v>33.5</v>
      </c>
      <c r="P101" s="453" t="e">
        <f t="shared" si="27"/>
        <v>#REF!</v>
      </c>
      <c r="Q101" s="453" t="e">
        <f t="shared" si="28"/>
        <v>#REF!</v>
      </c>
      <c r="R101" s="453" t="str">
        <f t="shared" si="29"/>
        <v>33.5</v>
      </c>
      <c r="S101" s="453" t="e">
        <f t="shared" si="30"/>
        <v>#N/A</v>
      </c>
      <c r="T101" s="453" t="e">
        <f t="shared" si="31"/>
        <v>#N/A</v>
      </c>
      <c r="U101" s="453" t="e">
        <f t="shared" si="32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1424.17</v>
      </c>
      <c r="C102" s="356" t="e">
        <f>VLOOKUP($A102,'T5_data(mth)'!$B101:$AL489,$O$1-1,FALSE)</f>
        <v>#REF!</v>
      </c>
      <c r="D102" s="480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22.79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598"/>
      <c r="O102" s="453" t="str">
        <f t="shared" si="26"/>
        <v>22.8</v>
      </c>
      <c r="P102" s="453" t="e">
        <f t="shared" si="27"/>
        <v>#REF!</v>
      </c>
      <c r="Q102" s="453" t="e">
        <f t="shared" si="28"/>
        <v>#REF!</v>
      </c>
      <c r="R102" s="453" t="str">
        <f t="shared" si="29"/>
        <v>22.8</v>
      </c>
      <c r="S102" s="453" t="e">
        <f t="shared" si="30"/>
        <v>#N/A</v>
      </c>
      <c r="T102" s="453" t="e">
        <f t="shared" si="31"/>
        <v>#N/A</v>
      </c>
      <c r="U102" s="453" t="e">
        <f t="shared" si="32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118.42</v>
      </c>
      <c r="C103" s="356" t="e">
        <f>VLOOKUP($A103,'T5_data(mth)'!$B102:$AL490,$O$1-1,FALSE)</f>
        <v>#REF!</v>
      </c>
      <c r="D103" s="477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-5.67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598"/>
      <c r="O103" s="453" t="str">
        <f t="shared" si="26"/>
        <v>-5.7</v>
      </c>
      <c r="P103" s="453" t="e">
        <f t="shared" si="27"/>
        <v>#REF!</v>
      </c>
      <c r="Q103" s="453" t="e">
        <f t="shared" si="28"/>
        <v>#REF!</v>
      </c>
      <c r="R103" s="453" t="str">
        <f t="shared" si="29"/>
        <v>-5.7</v>
      </c>
      <c r="S103" s="453" t="e">
        <f t="shared" si="30"/>
        <v>#N/A</v>
      </c>
      <c r="T103" s="453" t="e">
        <f t="shared" si="31"/>
        <v>#N/A</v>
      </c>
      <c r="U103" s="453" t="e">
        <f t="shared" si="32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93.5</v>
      </c>
      <c r="C104" s="356" t="e">
        <f>VLOOKUP($A104,'T5_data(mth)'!$B103:$AL491,$O$1-1,FALSE)</f>
        <v>#REF!</v>
      </c>
      <c r="D104" s="477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-4.71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598"/>
      <c r="O104" s="453" t="str">
        <f t="shared" si="26"/>
        <v>-4.7</v>
      </c>
      <c r="P104" s="453" t="e">
        <f t="shared" si="27"/>
        <v>#REF!</v>
      </c>
      <c r="Q104" s="453" t="e">
        <f t="shared" si="28"/>
        <v>#REF!</v>
      </c>
      <c r="R104" s="453" t="str">
        <f t="shared" si="29"/>
        <v>-4.7</v>
      </c>
      <c r="S104" s="453" t="e">
        <f t="shared" si="30"/>
        <v>#N/A</v>
      </c>
      <c r="T104" s="453" t="e">
        <f t="shared" si="31"/>
        <v>#N/A</v>
      </c>
      <c r="U104" s="453" t="e">
        <f t="shared" si="32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24.92</v>
      </c>
      <c r="C105" s="356" t="e">
        <f>VLOOKUP($A105,'T5_data(mth)'!$B104:$AL492,$O$1-1,FALSE)</f>
        <v>#REF!</v>
      </c>
      <c r="D105" s="480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-9.1199999999999992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598"/>
      <c r="O105" s="453" t="str">
        <f t="shared" si="26"/>
        <v>-9.1</v>
      </c>
      <c r="P105" s="453" t="e">
        <f t="shared" si="27"/>
        <v>#REF!</v>
      </c>
      <c r="Q105" s="453" t="e">
        <f t="shared" si="28"/>
        <v>#REF!</v>
      </c>
      <c r="R105" s="453" t="str">
        <f t="shared" si="29"/>
        <v>-9.1</v>
      </c>
      <c r="S105" s="453" t="e">
        <f t="shared" si="30"/>
        <v>#N/A</v>
      </c>
      <c r="T105" s="453" t="e">
        <f t="shared" si="31"/>
        <v>#N/A</v>
      </c>
      <c r="U105" s="453" t="e">
        <f t="shared" si="32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1769.09</v>
      </c>
      <c r="C106" s="466" t="e">
        <f>VLOOKUP($A106,'T5_data(mth)'!$B105:$AL493,$O$1-1,FALSE)</f>
        <v>#REF!</v>
      </c>
      <c r="D106" s="480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5.54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598"/>
      <c r="O106" s="453" t="str">
        <f t="shared" si="26"/>
        <v>5.5</v>
      </c>
      <c r="P106" s="453" t="e">
        <f t="shared" si="27"/>
        <v>#REF!</v>
      </c>
      <c r="Q106" s="453" t="e">
        <f t="shared" si="28"/>
        <v>#REF!</v>
      </c>
      <c r="R106" s="453" t="str">
        <f t="shared" si="29"/>
        <v>5.5</v>
      </c>
      <c r="S106" s="453" t="e">
        <f t="shared" si="30"/>
        <v>#N/A</v>
      </c>
      <c r="T106" s="453" t="e">
        <f t="shared" si="31"/>
        <v>#N/A</v>
      </c>
      <c r="U106" s="453" t="e">
        <f t="shared" si="32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6" t="s">
        <v>277</v>
      </c>
      <c r="B107" s="477">
        <v>149656.13154666711</v>
      </c>
      <c r="C107" s="475">
        <v>16529.192073971</v>
      </c>
      <c r="D107" s="475">
        <v>15873.950880922799</v>
      </c>
      <c r="E107" s="477">
        <v>32403.142954893799</v>
      </c>
      <c r="F107" s="661">
        <v>17.28797931009565</v>
      </c>
      <c r="G107" s="660">
        <v>50.251603414475397</v>
      </c>
      <c r="H107" s="660">
        <v>53.323954118741426</v>
      </c>
      <c r="I107" s="661">
        <v>51.741177549720049</v>
      </c>
      <c r="J107" s="657">
        <f>B107/B$6*100</f>
        <v>43.385763138515919</v>
      </c>
      <c r="K107" s="657">
        <f t="shared" ref="K107:K108" si="39">C107/C$6*100</f>
        <v>47.393505361685115</v>
      </c>
      <c r="L107" s="657">
        <f t="shared" ref="L107:L108" si="40">D107/D$6*100</f>
        <v>49.186025712399875</v>
      </c>
      <c r="M107" s="657">
        <f t="shared" ref="M107:M108" si="41">E107/E$6*100</f>
        <v>48.255020195232007</v>
      </c>
      <c r="N107" s="469">
        <v>1</v>
      </c>
      <c r="O107" s="608" t="str">
        <f t="shared" si="26"/>
        <v>17.3</v>
      </c>
      <c r="P107" s="608" t="str">
        <f t="shared" si="27"/>
        <v>50.3</v>
      </c>
      <c r="Q107" s="608" t="str">
        <f t="shared" si="28"/>
        <v>53.3</v>
      </c>
      <c r="R107" s="608" t="str">
        <f t="shared" si="29"/>
        <v>51.7</v>
      </c>
      <c r="S107" s="608" t="str">
        <f t="shared" si="30"/>
        <v>43.4</v>
      </c>
      <c r="T107" s="608" t="str">
        <f t="shared" si="31"/>
        <v>47.4</v>
      </c>
      <c r="U107" s="608" t="str">
        <f t="shared" si="32"/>
        <v>49.2</v>
      </c>
      <c r="V107" s="608" t="str">
        <f t="shared" ref="V107:V108" si="42">IF(FIXED(M107,1)="0.0",IF(FIXED(M107,2)="0.00",FIXED(M107,3),FIXED(M107,2)),FIXED(M107,1))</f>
        <v>48.3</v>
      </c>
    </row>
    <row r="108" spans="1:22" ht="21" customHeight="1">
      <c r="A108" s="479" t="s">
        <v>278</v>
      </c>
      <c r="B108" s="480">
        <v>3311.4619748292998</v>
      </c>
      <c r="C108" s="602">
        <v>335.30179718139999</v>
      </c>
      <c r="D108" s="602">
        <v>245.14053312909999</v>
      </c>
      <c r="E108" s="480">
        <v>580.44233031049998</v>
      </c>
      <c r="F108" s="662">
        <v>10.165275340654901</v>
      </c>
      <c r="G108" s="663">
        <v>0.5006801116438595</v>
      </c>
      <c r="H108" s="663">
        <v>1.1538621857552442</v>
      </c>
      <c r="I108" s="662">
        <v>0.77550928970518385</v>
      </c>
      <c r="J108" s="676">
        <f>B108/B$6*100</f>
        <v>0.96000279706111213</v>
      </c>
      <c r="K108" s="676">
        <f t="shared" si="39"/>
        <v>0.96139771692311315</v>
      </c>
      <c r="L108" s="676">
        <f t="shared" si="40"/>
        <v>0.75957703637157714</v>
      </c>
      <c r="M108" s="676">
        <f t="shared" si="41"/>
        <v>0.86439937046509585</v>
      </c>
      <c r="N108" s="469">
        <v>1</v>
      </c>
      <c r="O108" s="608" t="str">
        <f t="shared" si="26"/>
        <v>10.2</v>
      </c>
      <c r="P108" s="608" t="str">
        <f t="shared" si="27"/>
        <v>0.5</v>
      </c>
      <c r="Q108" s="608" t="str">
        <f t="shared" si="28"/>
        <v>1.2</v>
      </c>
      <c r="R108" s="608" t="str">
        <f t="shared" si="29"/>
        <v>0.8</v>
      </c>
      <c r="S108" s="608" t="str">
        <f t="shared" si="30"/>
        <v>1.0</v>
      </c>
      <c r="T108" s="608" t="str">
        <f t="shared" si="31"/>
        <v>1.0</v>
      </c>
      <c r="U108" s="608" t="str">
        <f t="shared" si="32"/>
        <v>0.8</v>
      </c>
      <c r="V108" s="608" t="str">
        <f t="shared" si="42"/>
        <v>0.9</v>
      </c>
    </row>
    <row r="109" spans="1:22" s="321" customFormat="1" ht="24.6" hidden="1">
      <c r="A109" s="467" t="s">
        <v>279</v>
      </c>
      <c r="B109" s="361">
        <f>VLOOKUP($A109,'T5_data(ytd)'!$B$3:$F$390,3,FALSE)</f>
        <v>1279.83</v>
      </c>
      <c r="C109" s="361" t="e">
        <f>VLOOKUP($A109,'T5_data(mth)'!$B$5:$AL$392,$O$1-1,FALSE)</f>
        <v>#REF!</v>
      </c>
      <c r="D109" s="480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-9.24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0.37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597"/>
      <c r="O109" s="453" t="str">
        <f t="shared" si="26"/>
        <v>-9.2</v>
      </c>
      <c r="P109" s="453" t="e">
        <f t="shared" si="27"/>
        <v>#REF!</v>
      </c>
      <c r="Q109" s="453" t="e">
        <f t="shared" si="28"/>
        <v>#REF!</v>
      </c>
      <c r="R109" s="453" t="str">
        <f t="shared" si="29"/>
        <v>-9.2</v>
      </c>
      <c r="S109" s="453" t="str">
        <f t="shared" si="30"/>
        <v>0.4</v>
      </c>
      <c r="T109" s="453" t="e">
        <f t="shared" si="31"/>
        <v>#REF!</v>
      </c>
      <c r="U109" s="453" t="e">
        <f t="shared" si="32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344.34</v>
      </c>
      <c r="C110" s="362" t="e">
        <f>VLOOKUP($A110,'T5_data(mth)'!$B$5:$AL$392,$O$1-1,FALSE)</f>
        <v>#REF!</v>
      </c>
      <c r="D110" s="480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41.65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0.1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597"/>
      <c r="O110" s="453" t="str">
        <f t="shared" si="26"/>
        <v>41.7</v>
      </c>
      <c r="P110" s="453" t="e">
        <f t="shared" si="27"/>
        <v>#REF!</v>
      </c>
      <c r="Q110" s="453" t="e">
        <f t="shared" si="28"/>
        <v>#REF!</v>
      </c>
      <c r="R110" s="453" t="str">
        <f t="shared" si="29"/>
        <v>41.7</v>
      </c>
      <c r="S110" s="453" t="str">
        <f t="shared" si="30"/>
        <v>0.1</v>
      </c>
      <c r="T110" s="453" t="e">
        <f t="shared" si="31"/>
        <v>#REF!</v>
      </c>
      <c r="U110" s="453" t="e">
        <f t="shared" si="32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146.84</v>
      </c>
      <c r="C111" s="362" t="e">
        <f>VLOOKUP($A111,'T5_data(mth)'!$B$5:$AL$392,$O$1-1,FALSE)</f>
        <v>#REF!</v>
      </c>
      <c r="D111" s="480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54.75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0.04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597"/>
      <c r="O111" s="453" t="str">
        <f t="shared" si="26"/>
        <v>54.8</v>
      </c>
      <c r="P111" s="453" t="e">
        <f t="shared" si="27"/>
        <v>#REF!</v>
      </c>
      <c r="Q111" s="453" t="e">
        <f t="shared" si="28"/>
        <v>#REF!</v>
      </c>
      <c r="R111" s="453" t="str">
        <f t="shared" si="29"/>
        <v>54.8</v>
      </c>
      <c r="S111" s="453" t="str">
        <f t="shared" si="30"/>
        <v>0.04</v>
      </c>
      <c r="T111" s="453" t="e">
        <f t="shared" si="31"/>
        <v>#REF!</v>
      </c>
      <c r="U111" s="453" t="e">
        <f t="shared" si="32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542.5</v>
      </c>
      <c r="C112" s="362" t="e">
        <f>VLOOKUP($A112,'T5_data(mth)'!$B$5:$AL$392,$O$1-1,FALSE)</f>
        <v>#REF!</v>
      </c>
      <c r="D112" s="480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49.95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0.16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597"/>
      <c r="O112" s="453" t="str">
        <f t="shared" si="26"/>
        <v>50.0</v>
      </c>
      <c r="P112" s="453" t="e">
        <f t="shared" si="27"/>
        <v>#REF!</v>
      </c>
      <c r="Q112" s="453" t="e">
        <f t="shared" si="28"/>
        <v>#REF!</v>
      </c>
      <c r="R112" s="453" t="str">
        <f t="shared" si="29"/>
        <v>50.0</v>
      </c>
      <c r="S112" s="453" t="str">
        <f t="shared" si="30"/>
        <v>0.2</v>
      </c>
      <c r="T112" s="453" t="e">
        <f t="shared" si="31"/>
        <v>#REF!</v>
      </c>
      <c r="U112" s="453" t="e">
        <f t="shared" si="32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38.130000000000003</v>
      </c>
      <c r="C113" s="362" t="e">
        <f>VLOOKUP($A113,'T5_data(mth)'!$B$5:$AL$392,$O$1-1,FALSE)</f>
        <v>#REF!</v>
      </c>
      <c r="D113" s="480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-27.67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0.01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597"/>
      <c r="O113" s="453" t="str">
        <f t="shared" si="26"/>
        <v>-27.7</v>
      </c>
      <c r="P113" s="453" t="e">
        <f t="shared" si="27"/>
        <v>#REF!</v>
      </c>
      <c r="Q113" s="453" t="e">
        <f t="shared" si="28"/>
        <v>#REF!</v>
      </c>
      <c r="R113" s="453" t="str">
        <f t="shared" si="29"/>
        <v>-27.7</v>
      </c>
      <c r="S113" s="453" t="str">
        <f t="shared" si="30"/>
        <v>0.01</v>
      </c>
      <c r="T113" s="453" t="e">
        <f t="shared" si="31"/>
        <v>#REF!</v>
      </c>
      <c r="U113" s="453" t="e">
        <f t="shared" si="32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959.82</v>
      </c>
      <c r="C114" s="464" t="e">
        <f>VLOOKUP($A114,'T5_data(mth)'!$B$5:$AL$392,$O$1-1,FALSE)</f>
        <v>#REF!</v>
      </c>
      <c r="D114" s="480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13.82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597"/>
      <c r="O114" s="453" t="str">
        <f t="shared" si="26"/>
        <v>13.8</v>
      </c>
      <c r="P114" s="453" t="e">
        <f t="shared" si="27"/>
        <v>#REF!</v>
      </c>
      <c r="Q114" s="453" t="e">
        <f t="shared" si="28"/>
        <v>#REF!</v>
      </c>
      <c r="R114" s="453" t="str">
        <f t="shared" si="29"/>
        <v>13.8</v>
      </c>
      <c r="S114" s="453" t="str">
        <f t="shared" si="30"/>
        <v>0.3</v>
      </c>
      <c r="T114" s="453" t="e">
        <f t="shared" si="31"/>
        <v>#REF!</v>
      </c>
      <c r="U114" s="453" t="e">
        <f t="shared" si="32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79" t="s">
        <v>285</v>
      </c>
      <c r="B115" s="480">
        <v>8806.8113720744004</v>
      </c>
      <c r="C115" s="602">
        <v>590.9537947394</v>
      </c>
      <c r="D115" s="602">
        <v>659.27372389530001</v>
      </c>
      <c r="E115" s="480">
        <v>1250.2275186347001</v>
      </c>
      <c r="F115" s="662">
        <v>-6.1932437651035315</v>
      </c>
      <c r="G115" s="663">
        <v>-32.714135724425446</v>
      </c>
      <c r="H115" s="663">
        <v>-12.328563296901535</v>
      </c>
      <c r="I115" s="662">
        <v>-23.31095384544642</v>
      </c>
      <c r="J115" s="676">
        <f>B115/B$6*100</f>
        <v>2.5531211333981436</v>
      </c>
      <c r="K115" s="676">
        <f t="shared" ref="K115" si="43">C115/C$6*100</f>
        <v>1.6944186814547304</v>
      </c>
      <c r="L115" s="676">
        <f t="shared" ref="L115" si="44">D115/D$6*100</f>
        <v>2.0427840918919844</v>
      </c>
      <c r="M115" s="676">
        <f t="shared" ref="M115" si="45">E115/E$6*100</f>
        <v>1.861848841155106</v>
      </c>
      <c r="N115" s="469">
        <v>1</v>
      </c>
      <c r="O115" s="608" t="str">
        <f t="shared" si="26"/>
        <v>-6.2</v>
      </c>
      <c r="P115" s="608" t="str">
        <f t="shared" si="27"/>
        <v>-32.7</v>
      </c>
      <c r="Q115" s="608" t="str">
        <f t="shared" si="28"/>
        <v>-12.3</v>
      </c>
      <c r="R115" s="608" t="str">
        <f t="shared" si="29"/>
        <v>-23.3</v>
      </c>
      <c r="S115" s="608" t="str">
        <f t="shared" si="30"/>
        <v>2.6</v>
      </c>
      <c r="T115" s="608" t="str">
        <f t="shared" si="31"/>
        <v>1.7</v>
      </c>
      <c r="U115" s="608" t="str">
        <f t="shared" si="32"/>
        <v>2.0</v>
      </c>
      <c r="V115" s="608" t="str">
        <f>IF(FIXED(M115,1)="0.0",IF(FIXED(M115,2)="0.00",FIXED(M115,3),FIXED(M115,2)),FIXED(M115,1))</f>
        <v>1.9</v>
      </c>
    </row>
    <row r="116" spans="1:22" s="321" customFormat="1" ht="24.6" hidden="1">
      <c r="A116" s="467" t="s">
        <v>286</v>
      </c>
      <c r="B116" s="361">
        <f>VLOOKUP($A116,'T5_data(ytd)'!$B$3:$F$390,3,FALSE)</f>
        <v>1561.08</v>
      </c>
      <c r="C116" s="361" t="e">
        <f>VLOOKUP($A116,'T5_data(mth)'!$B$5:$AL$392,$O$1-1,FALSE)</f>
        <v>#REF!</v>
      </c>
      <c r="D116" s="480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-16.57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0.45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597"/>
      <c r="O116" s="453" t="str">
        <f t="shared" si="26"/>
        <v>-16.6</v>
      </c>
      <c r="P116" s="453" t="e">
        <f t="shared" si="27"/>
        <v>#REF!</v>
      </c>
      <c r="Q116" s="453" t="e">
        <f t="shared" si="28"/>
        <v>#REF!</v>
      </c>
      <c r="R116" s="453" t="str">
        <f t="shared" si="29"/>
        <v>-16.6</v>
      </c>
      <c r="S116" s="453" t="str">
        <f t="shared" si="30"/>
        <v>0.5</v>
      </c>
      <c r="T116" s="453" t="e">
        <f t="shared" si="31"/>
        <v>#REF!</v>
      </c>
      <c r="U116" s="453" t="e">
        <f t="shared" si="32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255.9</v>
      </c>
      <c r="C117" s="362" t="e">
        <f>VLOOKUP($A117,'T5_data(mth)'!$B$5:$AL$392,$O$1-1,FALSE)</f>
        <v>#REF!</v>
      </c>
      <c r="D117" s="480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14.63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597"/>
      <c r="O117" s="453" t="str">
        <f t="shared" si="26"/>
        <v>14.6</v>
      </c>
      <c r="P117" s="453" t="e">
        <f t="shared" si="27"/>
        <v>#REF!</v>
      </c>
      <c r="Q117" s="453" t="e">
        <f t="shared" si="28"/>
        <v>#REF!</v>
      </c>
      <c r="R117" s="453" t="str">
        <f t="shared" si="29"/>
        <v>14.6</v>
      </c>
      <c r="S117" s="453" t="str">
        <f t="shared" si="30"/>
        <v>0.1</v>
      </c>
      <c r="T117" s="453" t="e">
        <f t="shared" si="31"/>
        <v>#REF!</v>
      </c>
      <c r="U117" s="453" t="e">
        <f t="shared" si="32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3783.63</v>
      </c>
      <c r="C118" s="362" t="e">
        <f>VLOOKUP($A118,'T5_data(mth)'!$B$5:$AL$392,$O$1-1,FALSE)</f>
        <v>#REF!</v>
      </c>
      <c r="D118" s="480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-3.89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1.1000000000000001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597"/>
      <c r="O118" s="453" t="str">
        <f t="shared" si="26"/>
        <v>-3.9</v>
      </c>
      <c r="P118" s="453" t="e">
        <f t="shared" si="27"/>
        <v>#REF!</v>
      </c>
      <c r="Q118" s="453" t="e">
        <f t="shared" si="28"/>
        <v>#REF!</v>
      </c>
      <c r="R118" s="453" t="str">
        <f t="shared" si="29"/>
        <v>-3.9</v>
      </c>
      <c r="S118" s="453" t="str">
        <f t="shared" si="30"/>
        <v>1.1</v>
      </c>
      <c r="T118" s="453" t="e">
        <f t="shared" si="31"/>
        <v>#REF!</v>
      </c>
      <c r="U118" s="453" t="e">
        <f t="shared" si="32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2025.29</v>
      </c>
      <c r="C119" s="362" t="e">
        <f>VLOOKUP($A119,'T5_data(mth)'!$B$5:$AL$392,$O$1-1,FALSE)</f>
        <v>#REF!</v>
      </c>
      <c r="D119" s="480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-0.33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0.59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597"/>
      <c r="O119" s="453" t="str">
        <f t="shared" si="26"/>
        <v>-0.3</v>
      </c>
      <c r="P119" s="453" t="e">
        <f t="shared" si="27"/>
        <v>#REF!</v>
      </c>
      <c r="Q119" s="453" t="e">
        <f t="shared" si="28"/>
        <v>#REF!</v>
      </c>
      <c r="R119" s="453" t="str">
        <f t="shared" si="29"/>
        <v>-0.3</v>
      </c>
      <c r="S119" s="453" t="str">
        <f t="shared" si="30"/>
        <v>0.6</v>
      </c>
      <c r="T119" s="453" t="e">
        <f t="shared" si="31"/>
        <v>#REF!</v>
      </c>
      <c r="U119" s="453" t="e">
        <f t="shared" si="32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418.48</v>
      </c>
      <c r="C120" s="362" t="e">
        <f>VLOOKUP($A120,'T5_data(mth)'!$B$5:$AL$392,$O$1-1,FALSE)</f>
        <v>#REF!</v>
      </c>
      <c r="D120" s="480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19.48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0.12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597"/>
      <c r="O120" s="453" t="str">
        <f t="shared" si="26"/>
        <v>19.5</v>
      </c>
      <c r="P120" s="453" t="e">
        <f t="shared" si="27"/>
        <v>#REF!</v>
      </c>
      <c r="Q120" s="453" t="e">
        <f t="shared" si="28"/>
        <v>#REF!</v>
      </c>
      <c r="R120" s="453" t="str">
        <f t="shared" si="29"/>
        <v>19.5</v>
      </c>
      <c r="S120" s="453" t="str">
        <f t="shared" si="30"/>
        <v>0.1</v>
      </c>
      <c r="T120" s="453" t="e">
        <f t="shared" si="31"/>
        <v>#REF!</v>
      </c>
      <c r="U120" s="453" t="e">
        <f t="shared" si="32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1339.86</v>
      </c>
      <c r="C121" s="362" t="e">
        <f>VLOOKUP($A121,'T5_data(mth)'!$B$5:$AL$392,$O$1-1,FALSE)</f>
        <v>#REF!</v>
      </c>
      <c r="D121" s="480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-13.82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0.39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597"/>
      <c r="O121" s="453" t="str">
        <f t="shared" si="26"/>
        <v>-13.8</v>
      </c>
      <c r="P121" s="453" t="e">
        <f t="shared" si="27"/>
        <v>#REF!</v>
      </c>
      <c r="Q121" s="453" t="e">
        <f t="shared" si="28"/>
        <v>#REF!</v>
      </c>
      <c r="R121" s="453" t="str">
        <f t="shared" si="29"/>
        <v>-13.8</v>
      </c>
      <c r="S121" s="453" t="str">
        <f t="shared" si="30"/>
        <v>0.4</v>
      </c>
      <c r="T121" s="453" t="e">
        <f t="shared" si="31"/>
        <v>#REF!</v>
      </c>
      <c r="U121" s="453" t="e">
        <f t="shared" si="32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1422.85</v>
      </c>
      <c r="C122" s="362" t="e">
        <f>VLOOKUP($A122,'T5_data(mth)'!$B$5:$AL$392,$O$1-1,FALSE)</f>
        <v>#REF!</v>
      </c>
      <c r="D122" s="480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2.15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0.41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597"/>
      <c r="O122" s="453" t="str">
        <f t="shared" si="26"/>
        <v>2.2</v>
      </c>
      <c r="P122" s="453" t="e">
        <f t="shared" si="27"/>
        <v>#REF!</v>
      </c>
      <c r="Q122" s="453" t="e">
        <f t="shared" si="28"/>
        <v>#REF!</v>
      </c>
      <c r="R122" s="453" t="str">
        <f t="shared" si="29"/>
        <v>2.2</v>
      </c>
      <c r="S122" s="453" t="str">
        <f t="shared" si="30"/>
        <v>0.4</v>
      </c>
      <c r="T122" s="453" t="e">
        <f t="shared" si="31"/>
        <v>#REF!</v>
      </c>
      <c r="U122" s="453" t="e">
        <f t="shared" si="32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2.02</v>
      </c>
      <c r="C123" s="362" t="e">
        <f>VLOOKUP($A123,'T5_data(mth)'!$B$5:$AL$392,$O$1-1,FALSE)</f>
        <v>#REF!</v>
      </c>
      <c r="D123" s="480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-86.65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597"/>
      <c r="O123" s="453" t="str">
        <f t="shared" si="26"/>
        <v>-86.7</v>
      </c>
      <c r="P123" s="453" t="e">
        <f t="shared" si="27"/>
        <v>#REF!</v>
      </c>
      <c r="Q123" s="453" t="e">
        <f t="shared" si="28"/>
        <v>#REF!</v>
      </c>
      <c r="R123" s="453" t="str">
        <f t="shared" si="29"/>
        <v>-86.7</v>
      </c>
      <c r="S123" s="453" t="str">
        <f t="shared" si="30"/>
        <v>0.000</v>
      </c>
      <c r="T123" s="453" t="e">
        <f t="shared" si="31"/>
        <v>#REF!</v>
      </c>
      <c r="U123" s="453" t="e">
        <f t="shared" si="32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1385.3</v>
      </c>
      <c r="C124" s="362" t="e">
        <f>VLOOKUP($A124,'T5_data(mth)'!$B$5:$AL$392,$O$1-1,FALSE)</f>
        <v>#REF!</v>
      </c>
      <c r="D124" s="480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2.2799999999999998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597"/>
      <c r="O124" s="453" t="str">
        <f t="shared" si="26"/>
        <v>2.3</v>
      </c>
      <c r="P124" s="453" t="e">
        <f t="shared" si="27"/>
        <v>#REF!</v>
      </c>
      <c r="Q124" s="453" t="e">
        <f t="shared" si="28"/>
        <v>#REF!</v>
      </c>
      <c r="R124" s="453" t="str">
        <f t="shared" si="29"/>
        <v>2.3</v>
      </c>
      <c r="S124" s="453" t="str">
        <f t="shared" si="30"/>
        <v>0.4</v>
      </c>
      <c r="T124" s="453" t="e">
        <f t="shared" si="31"/>
        <v>#REF!</v>
      </c>
      <c r="U124" s="453" t="e">
        <f t="shared" si="32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35.53</v>
      </c>
      <c r="C125" s="362" t="e">
        <f>VLOOKUP($A125,'T5_data(mth)'!$B$5:$AL$392,$O$1-1,FALSE)</f>
        <v>#REF!</v>
      </c>
      <c r="D125" s="480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52.1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597"/>
      <c r="O125" s="453" t="str">
        <f t="shared" si="26"/>
        <v>52.1</v>
      </c>
      <c r="P125" s="453" t="e">
        <f t="shared" si="27"/>
        <v>#REF!</v>
      </c>
      <c r="Q125" s="453" t="e">
        <f t="shared" si="28"/>
        <v>#REF!</v>
      </c>
      <c r="R125" s="453" t="str">
        <f t="shared" si="29"/>
        <v>52.1</v>
      </c>
      <c r="S125" s="453" t="str">
        <f t="shared" si="30"/>
        <v>0.01</v>
      </c>
      <c r="T125" s="453" t="e">
        <f t="shared" si="31"/>
        <v>#REF!</v>
      </c>
      <c r="U125" s="453" t="e">
        <f t="shared" si="32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208.37</v>
      </c>
      <c r="C126" s="362" t="e">
        <f>VLOOKUP($A126,'T5_data(mth)'!$B$5:$AL$392,$O$1-1,FALSE)</f>
        <v>#REF!</v>
      </c>
      <c r="D126" s="480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89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0.06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597"/>
      <c r="O126" s="453" t="str">
        <f t="shared" si="26"/>
        <v>89.0</v>
      </c>
      <c r="P126" s="453" t="e">
        <f t="shared" si="27"/>
        <v>#REF!</v>
      </c>
      <c r="Q126" s="453" t="e">
        <f t="shared" si="28"/>
        <v>#REF!</v>
      </c>
      <c r="R126" s="453" t="str">
        <f t="shared" si="29"/>
        <v>89.0</v>
      </c>
      <c r="S126" s="453" t="str">
        <f t="shared" si="30"/>
        <v>0.1</v>
      </c>
      <c r="T126" s="453" t="e">
        <f t="shared" si="31"/>
        <v>#REF!</v>
      </c>
      <c r="U126" s="453" t="e">
        <f t="shared" si="32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828.44</v>
      </c>
      <c r="C127" s="362" t="e">
        <f>VLOOKUP($A127,'T5_data(mth)'!$B$5:$AL$392,$O$1-1,FALSE)</f>
        <v>#REF!</v>
      </c>
      <c r="D127" s="480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-1.46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0.24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597"/>
      <c r="O127" s="453" t="str">
        <f t="shared" si="26"/>
        <v>-1.5</v>
      </c>
      <c r="P127" s="453" t="e">
        <f t="shared" si="27"/>
        <v>#REF!</v>
      </c>
      <c r="Q127" s="453" t="e">
        <f t="shared" si="28"/>
        <v>#REF!</v>
      </c>
      <c r="R127" s="453" t="str">
        <f t="shared" si="29"/>
        <v>-1.5</v>
      </c>
      <c r="S127" s="453" t="str">
        <f t="shared" si="30"/>
        <v>0.2</v>
      </c>
      <c r="T127" s="453" t="e">
        <f t="shared" si="31"/>
        <v>#REF!</v>
      </c>
      <c r="U127" s="453" t="e">
        <f t="shared" si="32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15.97</v>
      </c>
      <c r="C128" s="362" t="e">
        <f>VLOOKUP($A128,'T5_data(mth)'!$B$5:$AL$392,$O$1-1,FALSE)</f>
        <v>#REF!</v>
      </c>
      <c r="D128" s="480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27.76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597"/>
      <c r="O128" s="453" t="str">
        <f t="shared" si="26"/>
        <v>27.8</v>
      </c>
      <c r="P128" s="453" t="e">
        <f t="shared" si="27"/>
        <v>#REF!</v>
      </c>
      <c r="Q128" s="453" t="e">
        <f t="shared" si="28"/>
        <v>#REF!</v>
      </c>
      <c r="R128" s="453" t="str">
        <f t="shared" si="29"/>
        <v>27.8</v>
      </c>
      <c r="S128" s="453" t="str">
        <f t="shared" si="30"/>
        <v>0.000</v>
      </c>
      <c r="T128" s="453" t="e">
        <f t="shared" si="31"/>
        <v>#REF!</v>
      </c>
      <c r="U128" s="453" t="e">
        <f t="shared" si="32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730.57</v>
      </c>
      <c r="C129" s="362" t="e">
        <f>VLOOKUP($A129,'T5_data(mth)'!$B$5:$AL$392,$O$1-1,FALSE)</f>
        <v>#REF!</v>
      </c>
      <c r="D129" s="480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-27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0.21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597"/>
      <c r="O129" s="453" t="str">
        <f t="shared" si="26"/>
        <v>-27.0</v>
      </c>
      <c r="P129" s="453" t="e">
        <f t="shared" si="27"/>
        <v>#REF!</v>
      </c>
      <c r="Q129" s="453" t="e">
        <f t="shared" si="28"/>
        <v>#REF!</v>
      </c>
      <c r="R129" s="453" t="str">
        <f t="shared" si="29"/>
        <v>-27.0</v>
      </c>
      <c r="S129" s="453" t="str">
        <f t="shared" si="30"/>
        <v>0.2</v>
      </c>
      <c r="T129" s="453" t="e">
        <f t="shared" si="31"/>
        <v>#REF!</v>
      </c>
      <c r="U129" s="453" t="e">
        <f t="shared" si="32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1008.64</v>
      </c>
      <c r="C130" s="362" t="e">
        <f>VLOOKUP($A130,'T5_data(mth)'!$B$5:$AL$392,$O$1-1,FALSE)</f>
        <v>#REF!</v>
      </c>
      <c r="D130" s="480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-15.22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0.28999999999999998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597"/>
      <c r="O130" s="453" t="str">
        <f t="shared" si="26"/>
        <v>-15.2</v>
      </c>
      <c r="P130" s="453" t="e">
        <f t="shared" si="27"/>
        <v>#REF!</v>
      </c>
      <c r="Q130" s="453" t="e">
        <f t="shared" si="28"/>
        <v>#REF!</v>
      </c>
      <c r="R130" s="453" t="str">
        <f t="shared" si="29"/>
        <v>-15.2</v>
      </c>
      <c r="S130" s="453" t="str">
        <f t="shared" si="30"/>
        <v>0.3</v>
      </c>
      <c r="T130" s="453" t="e">
        <f t="shared" si="31"/>
        <v>#REF!</v>
      </c>
      <c r="U130" s="453" t="e">
        <f t="shared" si="32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23.36</v>
      </c>
      <c r="C131" s="362" t="e">
        <f>VLOOKUP($A131,'T5_data(mth)'!$B$5:$AL$392,$O$1-1,FALSE)</f>
        <v>#REF!</v>
      </c>
      <c r="D131" s="480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-8.7100000000000009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597"/>
      <c r="O131" s="453" t="str">
        <f t="shared" si="26"/>
        <v>-8.7</v>
      </c>
      <c r="P131" s="453" t="e">
        <f t="shared" si="27"/>
        <v>#REF!</v>
      </c>
      <c r="Q131" s="453" t="e">
        <f t="shared" si="28"/>
        <v>#REF!</v>
      </c>
      <c r="R131" s="453" t="str">
        <f t="shared" si="29"/>
        <v>-8.7</v>
      </c>
      <c r="S131" s="453" t="str">
        <f t="shared" si="30"/>
        <v>0.01</v>
      </c>
      <c r="T131" s="453" t="e">
        <f t="shared" si="31"/>
        <v>#REF!</v>
      </c>
      <c r="U131" s="453" t="e">
        <f t="shared" si="32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664.51</v>
      </c>
      <c r="C132" s="362" t="e">
        <f>VLOOKUP($A132,'T5_data(mth)'!$B$5:$AL$392,$O$1-1,FALSE)</f>
        <v>#REF!</v>
      </c>
      <c r="D132" s="480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-18.07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0.19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597"/>
      <c r="O132" s="453" t="str">
        <f t="shared" si="26"/>
        <v>-18.1</v>
      </c>
      <c r="P132" s="453" t="e">
        <f t="shared" si="27"/>
        <v>#REF!</v>
      </c>
      <c r="Q132" s="453" t="e">
        <f t="shared" si="28"/>
        <v>#REF!</v>
      </c>
      <c r="R132" s="453" t="str">
        <f t="shared" si="29"/>
        <v>-18.1</v>
      </c>
      <c r="S132" s="453" t="str">
        <f t="shared" si="30"/>
        <v>0.2</v>
      </c>
      <c r="T132" s="453" t="e">
        <f t="shared" si="31"/>
        <v>#REF!</v>
      </c>
      <c r="U132" s="453" t="e">
        <f t="shared" si="32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320.77</v>
      </c>
      <c r="C133" s="362" t="e">
        <f>VLOOKUP($A133,'T5_data(mth)'!$B$5:$AL$392,$O$1-1,FALSE)</f>
        <v>#REF!</v>
      </c>
      <c r="D133" s="480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-9.1199999999999992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0.09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597"/>
      <c r="O133" s="453" t="str">
        <f t="shared" si="26"/>
        <v>-9.1</v>
      </c>
      <c r="P133" s="453" t="e">
        <f t="shared" si="27"/>
        <v>#REF!</v>
      </c>
      <c r="Q133" s="453" t="e">
        <f t="shared" si="28"/>
        <v>#REF!</v>
      </c>
      <c r="R133" s="453" t="str">
        <f t="shared" si="29"/>
        <v>-9.1</v>
      </c>
      <c r="S133" s="453" t="str">
        <f t="shared" si="30"/>
        <v>0.1</v>
      </c>
      <c r="T133" s="453" t="e">
        <f t="shared" si="31"/>
        <v>#REF!</v>
      </c>
      <c r="U133" s="453" t="e">
        <f t="shared" si="32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1199.92</v>
      </c>
      <c r="C134" s="362" t="e">
        <f>VLOOKUP($A134,'T5_data(mth)'!$B$5:$AL$392,$O$1-1,FALSE)</f>
        <v>#REF!</v>
      </c>
      <c r="D134" s="480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-1.86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0.35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597"/>
      <c r="O134" s="453" t="str">
        <f t="shared" ref="O134:O197" si="46">IF(FIXED(F134,1)="0.0",IF(FIXED(F134,2)="0.00",FIXED(F134,3),FIXED(F134,2)),FIXED(F134,1))</f>
        <v>-1.9</v>
      </c>
      <c r="P134" s="453" t="e">
        <f t="shared" ref="P134:P197" si="47">IF(FIXED(G134,1)="0.0",IF(FIXED(G134,2)="0.00",FIXED(G134,3),FIXED(G134,2)),FIXED(G134,1))</f>
        <v>#REF!</v>
      </c>
      <c r="Q134" s="453" t="e">
        <f t="shared" ref="Q134:Q197" si="48">IF(FIXED(H134,1)="0.0",IF(FIXED(H134,2)="0.00",FIXED(H134,3),FIXED(H134,2)),FIXED(H134,1))</f>
        <v>#REF!</v>
      </c>
      <c r="R134" s="453" t="str">
        <f t="shared" ref="R134:R197" si="49">IF(FIXED(I134,1)="0.0",IF(FIXED(I134,2)="0.00",FIXED(I134,3),FIXED(I134,2)),FIXED(I134,1))</f>
        <v>-1.9</v>
      </c>
      <c r="S134" s="453" t="str">
        <f t="shared" ref="S134:S197" si="50">IF(FIXED(J134,1)="0.0",IF(FIXED(J134,2)="0.00",FIXED(J134,3),FIXED(J134,2)),FIXED(J134,1))</f>
        <v>0.4</v>
      </c>
      <c r="T134" s="453" t="e">
        <f t="shared" ref="T134:T197" si="51">IF(FIXED(K134,1)="0.0",IF(FIXED(K134,2)="0.00",FIXED(K134,3),FIXED(K134,2)),FIXED(K134,1))</f>
        <v>#REF!</v>
      </c>
      <c r="U134" s="453" t="e">
        <f t="shared" ref="U134:U197" si="52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611.67999999999995</v>
      </c>
      <c r="C135" s="362" t="e">
        <f>VLOOKUP($A135,'T5_data(mth)'!$B$5:$AL$392,$O$1-1,FALSE)</f>
        <v>#REF!</v>
      </c>
      <c r="D135" s="480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-3.87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0.18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597"/>
      <c r="O135" s="453" t="str">
        <f t="shared" si="46"/>
        <v>-3.9</v>
      </c>
      <c r="P135" s="453" t="e">
        <f t="shared" si="47"/>
        <v>#REF!</v>
      </c>
      <c r="Q135" s="453" t="e">
        <f t="shared" si="48"/>
        <v>#REF!</v>
      </c>
      <c r="R135" s="453" t="str">
        <f t="shared" si="49"/>
        <v>-3.9</v>
      </c>
      <c r="S135" s="453" t="str">
        <f t="shared" si="50"/>
        <v>0.2</v>
      </c>
      <c r="T135" s="453" t="e">
        <f t="shared" si="51"/>
        <v>#REF!</v>
      </c>
      <c r="U135" s="453" t="e">
        <f t="shared" si="52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588.24</v>
      </c>
      <c r="C136" s="362" t="e">
        <f>VLOOKUP($A136,'T5_data(mth)'!$B$5:$AL$392,$O$1-1,FALSE)</f>
        <v>#REF!</v>
      </c>
      <c r="D136" s="480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0.31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0.17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597"/>
      <c r="O136" s="453" t="str">
        <f t="shared" si="46"/>
        <v>0.3</v>
      </c>
      <c r="P136" s="453" t="e">
        <f t="shared" si="47"/>
        <v>#REF!</v>
      </c>
      <c r="Q136" s="453" t="e">
        <f t="shared" si="48"/>
        <v>#REF!</v>
      </c>
      <c r="R136" s="453" t="str">
        <f t="shared" si="49"/>
        <v>0.3</v>
      </c>
      <c r="S136" s="453" t="str">
        <f t="shared" si="50"/>
        <v>0.2</v>
      </c>
      <c r="T136" s="453" t="e">
        <f t="shared" si="51"/>
        <v>#REF!</v>
      </c>
      <c r="U136" s="453" t="e">
        <f t="shared" si="52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1729.69</v>
      </c>
      <c r="C137" s="362" t="e">
        <f>VLOOKUP($A137,'T5_data(mth)'!$B$5:$AL$392,$O$1-1,FALSE)</f>
        <v>#REF!</v>
      </c>
      <c r="D137" s="480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3.07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597"/>
      <c r="O137" s="453" t="str">
        <f t="shared" si="46"/>
        <v>3.1</v>
      </c>
      <c r="P137" s="453" t="e">
        <f t="shared" si="47"/>
        <v>#REF!</v>
      </c>
      <c r="Q137" s="453" t="e">
        <f t="shared" si="48"/>
        <v>#REF!</v>
      </c>
      <c r="R137" s="453" t="str">
        <f t="shared" si="49"/>
        <v>3.1</v>
      </c>
      <c r="S137" s="453" t="str">
        <f t="shared" si="50"/>
        <v>0.5</v>
      </c>
      <c r="T137" s="453" t="e">
        <f t="shared" si="51"/>
        <v>#REF!</v>
      </c>
      <c r="U137" s="453" t="e">
        <f t="shared" si="52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16.79</v>
      </c>
      <c r="C138" s="362" t="e">
        <f>VLOOKUP($A138,'T5_data(mth)'!$B$5:$AL$392,$O$1-1,FALSE)</f>
        <v>#REF!</v>
      </c>
      <c r="D138" s="480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-26.23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597"/>
      <c r="O138" s="453" t="str">
        <f t="shared" si="46"/>
        <v>-26.2</v>
      </c>
      <c r="P138" s="453" t="e">
        <f t="shared" si="47"/>
        <v>#REF!</v>
      </c>
      <c r="Q138" s="453" t="e">
        <f t="shared" si="48"/>
        <v>#REF!</v>
      </c>
      <c r="R138" s="453" t="str">
        <f t="shared" si="49"/>
        <v>-26.2</v>
      </c>
      <c r="S138" s="453" t="str">
        <f t="shared" si="50"/>
        <v>0.000</v>
      </c>
      <c r="T138" s="453" t="e">
        <f t="shared" si="51"/>
        <v>#REF!</v>
      </c>
      <c r="U138" s="453" t="e">
        <f t="shared" si="52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210.08</v>
      </c>
      <c r="C139" s="362" t="e">
        <f>VLOOKUP($A139,'T5_data(mth)'!$B$5:$AL$392,$O$1-1,FALSE)</f>
        <v>#REF!</v>
      </c>
      <c r="D139" s="480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-26.4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0.06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597"/>
      <c r="O139" s="453" t="str">
        <f t="shared" si="46"/>
        <v>-26.4</v>
      </c>
      <c r="P139" s="453" t="e">
        <f t="shared" si="47"/>
        <v>#REF!</v>
      </c>
      <c r="Q139" s="453" t="e">
        <f t="shared" si="48"/>
        <v>#REF!</v>
      </c>
      <c r="R139" s="453" t="str">
        <f t="shared" si="49"/>
        <v>-26.4</v>
      </c>
      <c r="S139" s="453" t="str">
        <f t="shared" si="50"/>
        <v>0.1</v>
      </c>
      <c r="T139" s="453" t="e">
        <f t="shared" si="51"/>
        <v>#REF!</v>
      </c>
      <c r="U139" s="453" t="e">
        <f t="shared" si="52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141.83000000000001</v>
      </c>
      <c r="C140" s="362" t="e">
        <f>VLOOKUP($A140,'T5_data(mth)'!$B$5:$AL$392,$O$1-1,FALSE)</f>
        <v>#REF!</v>
      </c>
      <c r="D140" s="480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2.36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0.04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597"/>
      <c r="O140" s="453" t="str">
        <f t="shared" si="46"/>
        <v>2.4</v>
      </c>
      <c r="P140" s="453" t="e">
        <f t="shared" si="47"/>
        <v>#REF!</v>
      </c>
      <c r="Q140" s="453" t="e">
        <f t="shared" si="48"/>
        <v>#REF!</v>
      </c>
      <c r="R140" s="453" t="str">
        <f t="shared" si="49"/>
        <v>2.4</v>
      </c>
      <c r="S140" s="453" t="str">
        <f t="shared" si="50"/>
        <v>0.04</v>
      </c>
      <c r="T140" s="453" t="e">
        <f t="shared" si="51"/>
        <v>#REF!</v>
      </c>
      <c r="U140" s="453" t="e">
        <f t="shared" si="52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989.82</v>
      </c>
      <c r="C141" s="362" t="e">
        <f>VLOOKUP($A141,'T5_data(mth)'!$B$5:$AL$392,$O$1-1,FALSE)</f>
        <v>#REF!</v>
      </c>
      <c r="D141" s="480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8.31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0.28999999999999998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597"/>
      <c r="O141" s="453" t="str">
        <f t="shared" si="46"/>
        <v>8.3</v>
      </c>
      <c r="P141" s="453" t="e">
        <f t="shared" si="47"/>
        <v>#REF!</v>
      </c>
      <c r="Q141" s="453" t="e">
        <f t="shared" si="48"/>
        <v>#REF!</v>
      </c>
      <c r="R141" s="453" t="str">
        <f t="shared" si="49"/>
        <v>8.3</v>
      </c>
      <c r="S141" s="453" t="str">
        <f t="shared" si="50"/>
        <v>0.3</v>
      </c>
      <c r="T141" s="453" t="e">
        <f t="shared" si="51"/>
        <v>#REF!</v>
      </c>
      <c r="U141" s="453" t="e">
        <f t="shared" si="52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371.18</v>
      </c>
      <c r="C142" s="362" t="e">
        <f>VLOOKUP($A142,'T5_data(mth)'!$B$5:$AL$392,$O$1-1,FALSE)</f>
        <v>#REF!</v>
      </c>
      <c r="D142" s="480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16.89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597"/>
      <c r="O142" s="453" t="str">
        <f t="shared" si="46"/>
        <v>16.9</v>
      </c>
      <c r="P142" s="453" t="e">
        <f t="shared" si="47"/>
        <v>#REF!</v>
      </c>
      <c r="Q142" s="453" t="e">
        <f t="shared" si="48"/>
        <v>#REF!</v>
      </c>
      <c r="R142" s="453" t="str">
        <f t="shared" si="49"/>
        <v>16.9</v>
      </c>
      <c r="S142" s="453" t="str">
        <f t="shared" si="50"/>
        <v>0.1</v>
      </c>
      <c r="T142" s="453" t="e">
        <f t="shared" si="51"/>
        <v>#REF!</v>
      </c>
      <c r="U142" s="453" t="e">
        <f t="shared" si="52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594.57000000000005</v>
      </c>
      <c r="C143" s="362" t="e">
        <f>VLOOKUP($A143,'T5_data(mth)'!$B$5:$AL$392,$O$1-1,FALSE)</f>
        <v>#REF!</v>
      </c>
      <c r="D143" s="480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15.27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597"/>
      <c r="O143" s="453" t="str">
        <f t="shared" si="46"/>
        <v>15.3</v>
      </c>
      <c r="P143" s="453" t="e">
        <f t="shared" si="47"/>
        <v>#REF!</v>
      </c>
      <c r="Q143" s="453" t="e">
        <f t="shared" si="48"/>
        <v>#REF!</v>
      </c>
      <c r="R143" s="453" t="str">
        <f t="shared" si="49"/>
        <v>15.3</v>
      </c>
      <c r="S143" s="453" t="str">
        <f t="shared" si="50"/>
        <v>0.2</v>
      </c>
      <c r="T143" s="453" t="e">
        <f t="shared" si="51"/>
        <v>#REF!</v>
      </c>
      <c r="U143" s="453" t="e">
        <f t="shared" si="52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4.1399999999999997</v>
      </c>
      <c r="C144" s="362" t="e">
        <f>VLOOKUP($A144,'T5_data(mth)'!$B$5:$AL$392,$O$1-1,FALSE)</f>
        <v>#REF!</v>
      </c>
      <c r="D144" s="480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-33.549999999999997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597"/>
      <c r="O144" s="453" t="str">
        <f t="shared" si="46"/>
        <v>-33.6</v>
      </c>
      <c r="P144" s="453" t="e">
        <f t="shared" si="47"/>
        <v>#REF!</v>
      </c>
      <c r="Q144" s="453" t="e">
        <f t="shared" si="48"/>
        <v>#REF!</v>
      </c>
      <c r="R144" s="453" t="str">
        <f t="shared" si="49"/>
        <v>-33.6</v>
      </c>
      <c r="S144" s="453" t="str">
        <f t="shared" si="50"/>
        <v>0.000</v>
      </c>
      <c r="T144" s="453" t="e">
        <f t="shared" si="51"/>
        <v>#REF!</v>
      </c>
      <c r="U144" s="453" t="e">
        <f t="shared" si="52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160.56</v>
      </c>
      <c r="C145" s="362" t="e">
        <f>VLOOKUP($A145,'T5_data(mth)'!$B$5:$AL$392,$O$1-1,FALSE)</f>
        <v>#REF!</v>
      </c>
      <c r="D145" s="480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12.49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597"/>
      <c r="O145" s="453" t="str">
        <f t="shared" si="46"/>
        <v>12.5</v>
      </c>
      <c r="P145" s="453" t="e">
        <f t="shared" si="47"/>
        <v>#REF!</v>
      </c>
      <c r="Q145" s="453" t="e">
        <f t="shared" si="48"/>
        <v>#REF!</v>
      </c>
      <c r="R145" s="453" t="str">
        <f t="shared" si="49"/>
        <v>12.5</v>
      </c>
      <c r="S145" s="453" t="str">
        <f t="shared" si="50"/>
        <v>0.1</v>
      </c>
      <c r="T145" s="453" t="e">
        <f t="shared" si="51"/>
        <v>#REF!</v>
      </c>
      <c r="U145" s="453" t="e">
        <f t="shared" si="52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347.22</v>
      </c>
      <c r="C146" s="362" t="e">
        <f>VLOOKUP($A146,'T5_data(mth)'!$B$5:$AL$392,$O$1-1,FALSE)</f>
        <v>#REF!</v>
      </c>
      <c r="D146" s="480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15.31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597"/>
      <c r="O146" s="453" t="str">
        <f t="shared" si="46"/>
        <v>15.3</v>
      </c>
      <c r="P146" s="453" t="e">
        <f t="shared" si="47"/>
        <v>#REF!</v>
      </c>
      <c r="Q146" s="453" t="e">
        <f t="shared" si="48"/>
        <v>#REF!</v>
      </c>
      <c r="R146" s="453" t="str">
        <f t="shared" si="49"/>
        <v>15.3</v>
      </c>
      <c r="S146" s="453" t="str">
        <f t="shared" si="50"/>
        <v>0.1</v>
      </c>
      <c r="T146" s="453" t="e">
        <f t="shared" si="51"/>
        <v>#REF!</v>
      </c>
      <c r="U146" s="453" t="e">
        <f t="shared" si="52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82.64</v>
      </c>
      <c r="C147" s="362" t="e">
        <f>VLOOKUP($A147,'T5_data(mth)'!$B$5:$AL$392,$O$1-1,FALSE)</f>
        <v>#REF!</v>
      </c>
      <c r="D147" s="480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25.76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597"/>
      <c r="O147" s="453" t="str">
        <f t="shared" si="46"/>
        <v>25.8</v>
      </c>
      <c r="P147" s="453" t="e">
        <f t="shared" si="47"/>
        <v>#REF!</v>
      </c>
      <c r="Q147" s="453" t="e">
        <f t="shared" si="48"/>
        <v>#REF!</v>
      </c>
      <c r="R147" s="453" t="str">
        <f t="shared" si="49"/>
        <v>25.8</v>
      </c>
      <c r="S147" s="453" t="str">
        <f t="shared" si="50"/>
        <v>0.02</v>
      </c>
      <c r="T147" s="453" t="e">
        <f t="shared" si="51"/>
        <v>#REF!</v>
      </c>
      <c r="U147" s="453" t="e">
        <f t="shared" si="52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1404.02</v>
      </c>
      <c r="C148" s="362" t="e">
        <f>VLOOKUP($A148,'T5_data(mth)'!$B$5:$AL$392,$O$1-1,FALSE)</f>
        <v>#REF!</v>
      </c>
      <c r="D148" s="480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1.1499999999999999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0.41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597"/>
      <c r="O148" s="453" t="str">
        <f t="shared" si="46"/>
        <v>1.2</v>
      </c>
      <c r="P148" s="453" t="e">
        <f t="shared" si="47"/>
        <v>#REF!</v>
      </c>
      <c r="Q148" s="453" t="e">
        <f t="shared" si="48"/>
        <v>#REF!</v>
      </c>
      <c r="R148" s="453" t="str">
        <f t="shared" si="49"/>
        <v>1.2</v>
      </c>
      <c r="S148" s="453" t="str">
        <f t="shared" si="50"/>
        <v>0.4</v>
      </c>
      <c r="T148" s="453" t="e">
        <f t="shared" si="51"/>
        <v>#REF!</v>
      </c>
      <c r="U148" s="453" t="e">
        <f t="shared" si="52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340.41</v>
      </c>
      <c r="C149" s="362" t="e">
        <f>VLOOKUP($A149,'T5_data(mth)'!$B$5:$AL$392,$O$1-1,FALSE)</f>
        <v>#REF!</v>
      </c>
      <c r="D149" s="480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1.1200000000000001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597"/>
      <c r="O149" s="453" t="str">
        <f t="shared" si="46"/>
        <v>1.1</v>
      </c>
      <c r="P149" s="453" t="e">
        <f t="shared" si="47"/>
        <v>#REF!</v>
      </c>
      <c r="Q149" s="453" t="e">
        <f t="shared" si="48"/>
        <v>#REF!</v>
      </c>
      <c r="R149" s="453" t="str">
        <f t="shared" si="49"/>
        <v>1.1</v>
      </c>
      <c r="S149" s="453" t="str">
        <f t="shared" si="50"/>
        <v>0.1</v>
      </c>
      <c r="T149" s="453" t="e">
        <f t="shared" si="51"/>
        <v>#REF!</v>
      </c>
      <c r="U149" s="453" t="e">
        <f t="shared" si="52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778.01</v>
      </c>
      <c r="C150" s="362" t="e">
        <f>VLOOKUP($A150,'T5_data(mth)'!$B$5:$AL$392,$O$1-1,FALSE)</f>
        <v>#REF!</v>
      </c>
      <c r="D150" s="480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-2.02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0.23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597"/>
      <c r="O150" s="453" t="str">
        <f t="shared" si="46"/>
        <v>-2.0</v>
      </c>
      <c r="P150" s="453" t="e">
        <f t="shared" si="47"/>
        <v>#REF!</v>
      </c>
      <c r="Q150" s="453" t="e">
        <f t="shared" si="48"/>
        <v>#REF!</v>
      </c>
      <c r="R150" s="453" t="str">
        <f t="shared" si="49"/>
        <v>-2.0</v>
      </c>
      <c r="S150" s="453" t="str">
        <f t="shared" si="50"/>
        <v>0.2</v>
      </c>
      <c r="T150" s="453" t="e">
        <f t="shared" si="51"/>
        <v>#REF!</v>
      </c>
      <c r="U150" s="453" t="e">
        <f t="shared" si="52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285.60000000000002</v>
      </c>
      <c r="C151" s="362" t="e">
        <f>VLOOKUP($A151,'T5_data(mth)'!$B$5:$AL$392,$O$1-1,FALSE)</f>
        <v>#REF!</v>
      </c>
      <c r="D151" s="480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10.99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597"/>
      <c r="O151" s="453" t="str">
        <f t="shared" si="46"/>
        <v>11.0</v>
      </c>
      <c r="P151" s="453" t="e">
        <f t="shared" si="47"/>
        <v>#REF!</v>
      </c>
      <c r="Q151" s="453" t="e">
        <f t="shared" si="48"/>
        <v>#REF!</v>
      </c>
      <c r="R151" s="453" t="str">
        <f t="shared" si="49"/>
        <v>11.0</v>
      </c>
      <c r="S151" s="453" t="str">
        <f t="shared" si="50"/>
        <v>0.1</v>
      </c>
      <c r="T151" s="453" t="e">
        <f t="shared" si="51"/>
        <v>#REF!</v>
      </c>
      <c r="U151" s="453" t="e">
        <f t="shared" si="52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1959.74</v>
      </c>
      <c r="C152" s="362" t="e">
        <f>VLOOKUP($A152,'T5_data(mth)'!$B$5:$AL$392,$O$1-1,FALSE)</f>
        <v>#REF!</v>
      </c>
      <c r="D152" s="480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6.73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0.56999999999999995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597"/>
      <c r="O152" s="453" t="str">
        <f t="shared" si="46"/>
        <v>6.7</v>
      </c>
      <c r="P152" s="453" t="e">
        <f t="shared" si="47"/>
        <v>#REF!</v>
      </c>
      <c r="Q152" s="453" t="e">
        <f t="shared" si="48"/>
        <v>#REF!</v>
      </c>
      <c r="R152" s="453" t="str">
        <f t="shared" si="49"/>
        <v>6.7</v>
      </c>
      <c r="S152" s="453" t="str">
        <f t="shared" si="50"/>
        <v>0.6</v>
      </c>
      <c r="T152" s="453" t="e">
        <f t="shared" si="51"/>
        <v>#REF!</v>
      </c>
      <c r="U152" s="453" t="e">
        <f t="shared" si="52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2.91</v>
      </c>
      <c r="C153" s="362" t="e">
        <f>VLOOKUP($A153,'T5_data(mth)'!$B$5:$AL$392,$O$1-1,FALSE)</f>
        <v>#REF!</v>
      </c>
      <c r="D153" s="480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28.19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597"/>
      <c r="O153" s="453" t="str">
        <f t="shared" si="46"/>
        <v>28.2</v>
      </c>
      <c r="P153" s="453" t="e">
        <f t="shared" si="47"/>
        <v>#REF!</v>
      </c>
      <c r="Q153" s="453" t="e">
        <f t="shared" si="48"/>
        <v>#REF!</v>
      </c>
      <c r="R153" s="453" t="str">
        <f t="shared" si="49"/>
        <v>28.2</v>
      </c>
      <c r="S153" s="453" t="str">
        <f t="shared" si="50"/>
        <v>0.000</v>
      </c>
      <c r="T153" s="453" t="e">
        <f t="shared" si="51"/>
        <v>#REF!</v>
      </c>
      <c r="U153" s="453" t="e">
        <f t="shared" si="52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18.37</v>
      </c>
      <c r="C154" s="362" t="e">
        <f>VLOOKUP($A154,'T5_data(mth)'!$B$5:$AL$392,$O$1-1,FALSE)</f>
        <v>#REF!</v>
      </c>
      <c r="D154" s="480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-6.51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597"/>
      <c r="O154" s="453" t="str">
        <f t="shared" si="46"/>
        <v>-6.5</v>
      </c>
      <c r="P154" s="453" t="e">
        <f t="shared" si="47"/>
        <v>#REF!</v>
      </c>
      <c r="Q154" s="453" t="e">
        <f t="shared" si="48"/>
        <v>#REF!</v>
      </c>
      <c r="R154" s="453" t="str">
        <f t="shared" si="49"/>
        <v>-6.5</v>
      </c>
      <c r="S154" s="453" t="str">
        <f t="shared" si="50"/>
        <v>0.01</v>
      </c>
      <c r="T154" s="453" t="e">
        <f t="shared" si="51"/>
        <v>#REF!</v>
      </c>
      <c r="U154" s="453" t="e">
        <f t="shared" si="52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168.24</v>
      </c>
      <c r="C155" s="362" t="e">
        <f>VLOOKUP($A155,'T5_data(mth)'!$B$5:$AL$392,$O$1-1,FALSE)</f>
        <v>#REF!</v>
      </c>
      <c r="D155" s="480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-6.53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0.05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597"/>
      <c r="O155" s="453" t="str">
        <f t="shared" si="46"/>
        <v>-6.5</v>
      </c>
      <c r="P155" s="453" t="e">
        <f t="shared" si="47"/>
        <v>#REF!</v>
      </c>
      <c r="Q155" s="453" t="e">
        <f t="shared" si="48"/>
        <v>#REF!</v>
      </c>
      <c r="R155" s="453" t="str">
        <f t="shared" si="49"/>
        <v>-6.5</v>
      </c>
      <c r="S155" s="453" t="str">
        <f t="shared" si="50"/>
        <v>0.1</v>
      </c>
      <c r="T155" s="453" t="e">
        <f t="shared" si="51"/>
        <v>#REF!</v>
      </c>
      <c r="U155" s="453" t="e">
        <f t="shared" si="52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473.92</v>
      </c>
      <c r="C156" s="362" t="e">
        <f>VLOOKUP($A156,'T5_data(mth)'!$B$5:$AL$392,$O$1-1,FALSE)</f>
        <v>#REF!</v>
      </c>
      <c r="D156" s="480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6.67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0.14000000000000001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597"/>
      <c r="O156" s="453" t="str">
        <f t="shared" si="46"/>
        <v>6.7</v>
      </c>
      <c r="P156" s="453" t="e">
        <f t="shared" si="47"/>
        <v>#REF!</v>
      </c>
      <c r="Q156" s="453" t="e">
        <f t="shared" si="48"/>
        <v>#REF!</v>
      </c>
      <c r="R156" s="453" t="str">
        <f t="shared" si="49"/>
        <v>6.7</v>
      </c>
      <c r="S156" s="453" t="str">
        <f t="shared" si="50"/>
        <v>0.1</v>
      </c>
      <c r="T156" s="453" t="e">
        <f t="shared" si="51"/>
        <v>#REF!</v>
      </c>
      <c r="U156" s="453" t="e">
        <f t="shared" si="52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1296.3</v>
      </c>
      <c r="C157" s="464" t="e">
        <f>VLOOKUP($A157,'T5_data(mth)'!$B$5:$AL$392,$O$1-1,FALSE)</f>
        <v>#REF!</v>
      </c>
      <c r="D157" s="480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8.94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0.38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597"/>
      <c r="O157" s="453" t="str">
        <f t="shared" si="46"/>
        <v>8.9</v>
      </c>
      <c r="P157" s="453" t="e">
        <f t="shared" si="47"/>
        <v>#REF!</v>
      </c>
      <c r="Q157" s="453" t="e">
        <f t="shared" si="48"/>
        <v>#REF!</v>
      </c>
      <c r="R157" s="453" t="str">
        <f t="shared" si="49"/>
        <v>8.9</v>
      </c>
      <c r="S157" s="453" t="str">
        <f t="shared" si="50"/>
        <v>0.4</v>
      </c>
      <c r="T157" s="453" t="e">
        <f t="shared" si="51"/>
        <v>#REF!</v>
      </c>
      <c r="U157" s="453" t="e">
        <f t="shared" si="52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79" t="s">
        <v>328</v>
      </c>
      <c r="B158" s="480">
        <v>17300.718230920698</v>
      </c>
      <c r="C158" s="602">
        <v>1567.3439600065001</v>
      </c>
      <c r="D158" s="602">
        <v>1408.3506252723</v>
      </c>
      <c r="E158" s="480">
        <v>2975.6945852788003</v>
      </c>
      <c r="F158" s="662">
        <v>-2.3371663760990344</v>
      </c>
      <c r="G158" s="663">
        <v>1.8518892456669533</v>
      </c>
      <c r="H158" s="663">
        <v>10.835240530536481</v>
      </c>
      <c r="I158" s="662">
        <v>5.9148225552418268</v>
      </c>
      <c r="J158" s="676">
        <f>B158/B$6*100</f>
        <v>5.0155303062799623</v>
      </c>
      <c r="K158" s="676">
        <f t="shared" ref="K158" si="53">C158/C$6*100</f>
        <v>4.4939839793589638</v>
      </c>
      <c r="L158" s="676">
        <f t="shared" ref="L158" si="54">D158/D$6*100</f>
        <v>4.3638266608199849</v>
      </c>
      <c r="M158" s="676">
        <f t="shared" ref="M158" si="55">E158/E$6*100</f>
        <v>4.4314282261864513</v>
      </c>
      <c r="N158" s="469">
        <v>1</v>
      </c>
      <c r="O158" s="608" t="str">
        <f t="shared" si="46"/>
        <v>-2.3</v>
      </c>
      <c r="P158" s="608" t="str">
        <f t="shared" si="47"/>
        <v>1.9</v>
      </c>
      <c r="Q158" s="608" t="str">
        <f t="shared" si="48"/>
        <v>10.8</v>
      </c>
      <c r="R158" s="608" t="str">
        <f t="shared" si="49"/>
        <v>5.9</v>
      </c>
      <c r="S158" s="608" t="str">
        <f t="shared" si="50"/>
        <v>5.0</v>
      </c>
      <c r="T158" s="608" t="str">
        <f t="shared" si="51"/>
        <v>4.5</v>
      </c>
      <c r="U158" s="608" t="str">
        <f t="shared" si="52"/>
        <v>4.4</v>
      </c>
      <c r="V158" s="608" t="str">
        <f>IF(FIXED(M158,1)="0.0",IF(FIXED(M158,2)="0.00",FIXED(M158,3),FIXED(M158,2)),FIXED(M158,1))</f>
        <v>4.4</v>
      </c>
    </row>
    <row r="159" spans="1:22" s="321" customFormat="1" ht="24.6" hidden="1">
      <c r="A159" s="467" t="s">
        <v>329</v>
      </c>
      <c r="B159" s="361">
        <f>VLOOKUP($A159,'T5_data(ytd)'!$B$3:$F$390,3,FALSE)</f>
        <v>2206.36</v>
      </c>
      <c r="C159" s="361" t="e">
        <f>VLOOKUP($A159,'T5_data(mth)'!$B$5:$AL$392,$O$1-1,FALSE)</f>
        <v>#REF!</v>
      </c>
      <c r="D159" s="480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-9.57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0.64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597"/>
      <c r="O159" s="453" t="str">
        <f t="shared" si="46"/>
        <v>-9.6</v>
      </c>
      <c r="P159" s="453" t="e">
        <f t="shared" si="47"/>
        <v>#REF!</v>
      </c>
      <c r="Q159" s="453" t="e">
        <f t="shared" si="48"/>
        <v>#REF!</v>
      </c>
      <c r="R159" s="453" t="str">
        <f t="shared" si="49"/>
        <v>-9.6</v>
      </c>
      <c r="S159" s="453" t="str">
        <f t="shared" si="50"/>
        <v>0.6</v>
      </c>
      <c r="T159" s="453" t="e">
        <f t="shared" si="51"/>
        <v>#REF!</v>
      </c>
      <c r="U159" s="453" t="e">
        <f t="shared" si="52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4637.3999999999996</v>
      </c>
      <c r="C160" s="362" t="e">
        <f>VLOOKUP($A160,'T5_data(mth)'!$B$5:$AL$392,$O$1-1,FALSE)</f>
        <v>#REF!</v>
      </c>
      <c r="D160" s="480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-1.58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1.34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597"/>
      <c r="O160" s="453" t="str">
        <f t="shared" si="46"/>
        <v>-1.6</v>
      </c>
      <c r="P160" s="453" t="e">
        <f t="shared" si="47"/>
        <v>#REF!</v>
      </c>
      <c r="Q160" s="453" t="e">
        <f t="shared" si="48"/>
        <v>#REF!</v>
      </c>
      <c r="R160" s="453" t="str">
        <f t="shared" si="49"/>
        <v>-1.6</v>
      </c>
      <c r="S160" s="453" t="str">
        <f t="shared" si="50"/>
        <v>1.3</v>
      </c>
      <c r="T160" s="453" t="e">
        <f t="shared" si="51"/>
        <v>#REF!</v>
      </c>
      <c r="U160" s="453" t="e">
        <f t="shared" si="52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1158.9000000000001</v>
      </c>
      <c r="C161" s="362" t="e">
        <f>VLOOKUP($A161,'T5_data(mth)'!$B$5:$AL$392,$O$1-1,FALSE)</f>
        <v>#REF!</v>
      </c>
      <c r="D161" s="480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2.3199999999999998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0.34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597"/>
      <c r="O161" s="453" t="str">
        <f t="shared" si="46"/>
        <v>2.3</v>
      </c>
      <c r="P161" s="453" t="e">
        <f t="shared" si="47"/>
        <v>#REF!</v>
      </c>
      <c r="Q161" s="453" t="e">
        <f t="shared" si="48"/>
        <v>#REF!</v>
      </c>
      <c r="R161" s="453" t="str">
        <f t="shared" si="49"/>
        <v>2.3</v>
      </c>
      <c r="S161" s="453" t="str">
        <f t="shared" si="50"/>
        <v>0.3</v>
      </c>
      <c r="T161" s="453" t="e">
        <f t="shared" si="51"/>
        <v>#REF!</v>
      </c>
      <c r="U161" s="453" t="e">
        <f t="shared" si="52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392.42</v>
      </c>
      <c r="C162" s="362" t="e">
        <f>VLOOKUP($A162,'T5_data(mth)'!$B$5:$AL$392,$O$1-1,FALSE)</f>
        <v>#REF!</v>
      </c>
      <c r="D162" s="480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6.05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0.11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597"/>
      <c r="O162" s="453" t="str">
        <f t="shared" si="46"/>
        <v>6.1</v>
      </c>
      <c r="P162" s="453" t="e">
        <f t="shared" si="47"/>
        <v>#REF!</v>
      </c>
      <c r="Q162" s="453" t="e">
        <f t="shared" si="48"/>
        <v>#REF!</v>
      </c>
      <c r="R162" s="453" t="str">
        <f t="shared" si="49"/>
        <v>6.1</v>
      </c>
      <c r="S162" s="453" t="str">
        <f t="shared" si="50"/>
        <v>0.1</v>
      </c>
      <c r="T162" s="453" t="e">
        <f t="shared" si="51"/>
        <v>#REF!</v>
      </c>
      <c r="U162" s="453" t="e">
        <f t="shared" si="52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766.48</v>
      </c>
      <c r="C163" s="362" t="e">
        <f>VLOOKUP($A163,'T5_data(mth)'!$B$5:$AL$392,$O$1-1,FALSE)</f>
        <v>#REF!</v>
      </c>
      <c r="D163" s="480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0.52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0.22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597"/>
      <c r="O163" s="453" t="str">
        <f t="shared" si="46"/>
        <v>0.5</v>
      </c>
      <c r="P163" s="453" t="e">
        <f t="shared" si="47"/>
        <v>#REF!</v>
      </c>
      <c r="Q163" s="453" t="e">
        <f t="shared" si="48"/>
        <v>#REF!</v>
      </c>
      <c r="R163" s="453" t="str">
        <f t="shared" si="49"/>
        <v>0.5</v>
      </c>
      <c r="S163" s="453" t="str">
        <f t="shared" si="50"/>
        <v>0.2</v>
      </c>
      <c r="T163" s="453" t="e">
        <f t="shared" si="51"/>
        <v>#REF!</v>
      </c>
      <c r="U163" s="453" t="e">
        <f t="shared" si="52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5246.27</v>
      </c>
      <c r="C164" s="362" t="e">
        <f>VLOOKUP($A164,'T5_data(mth)'!$B$5:$AL$392,$O$1-1,FALSE)</f>
        <v>#REF!</v>
      </c>
      <c r="D164" s="480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3.06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1.52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597"/>
      <c r="O164" s="453" t="str">
        <f t="shared" si="46"/>
        <v>3.1</v>
      </c>
      <c r="P164" s="453" t="e">
        <f t="shared" si="47"/>
        <v>#REF!</v>
      </c>
      <c r="Q164" s="453" t="e">
        <f t="shared" si="48"/>
        <v>#REF!</v>
      </c>
      <c r="R164" s="453" t="str">
        <f t="shared" si="49"/>
        <v>3.1</v>
      </c>
      <c r="S164" s="453" t="str">
        <f t="shared" si="50"/>
        <v>1.5</v>
      </c>
      <c r="T164" s="453" t="e">
        <f t="shared" si="51"/>
        <v>#REF!</v>
      </c>
      <c r="U164" s="453" t="e">
        <f t="shared" si="52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311.8</v>
      </c>
      <c r="C165" s="362" t="e">
        <f>VLOOKUP($A165,'T5_data(mth)'!$B$5:$AL$392,$O$1-1,FALSE)</f>
        <v>#REF!</v>
      </c>
      <c r="D165" s="480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-2.34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0.09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597"/>
      <c r="O165" s="453" t="str">
        <f t="shared" si="46"/>
        <v>-2.3</v>
      </c>
      <c r="P165" s="453" t="e">
        <f t="shared" si="47"/>
        <v>#REF!</v>
      </c>
      <c r="Q165" s="453" t="e">
        <f t="shared" si="48"/>
        <v>#REF!</v>
      </c>
      <c r="R165" s="453" t="str">
        <f t="shared" si="49"/>
        <v>-2.3</v>
      </c>
      <c r="S165" s="453" t="str">
        <f t="shared" si="50"/>
        <v>0.1</v>
      </c>
      <c r="T165" s="453" t="e">
        <f t="shared" si="51"/>
        <v>#REF!</v>
      </c>
      <c r="U165" s="453" t="e">
        <f t="shared" si="52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480.14</v>
      </c>
      <c r="C166" s="362" t="e">
        <f>VLOOKUP($A166,'T5_data(mth)'!$B$5:$AL$392,$O$1-1,FALSE)</f>
        <v>#REF!</v>
      </c>
      <c r="D166" s="480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10.79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597"/>
      <c r="O166" s="453" t="str">
        <f t="shared" si="46"/>
        <v>10.8</v>
      </c>
      <c r="P166" s="453" t="e">
        <f t="shared" si="47"/>
        <v>#REF!</v>
      </c>
      <c r="Q166" s="453" t="e">
        <f t="shared" si="48"/>
        <v>#REF!</v>
      </c>
      <c r="R166" s="453" t="str">
        <f t="shared" si="49"/>
        <v>10.8</v>
      </c>
      <c r="S166" s="453" t="str">
        <f t="shared" si="50"/>
        <v>0.1</v>
      </c>
      <c r="T166" s="453" t="e">
        <f t="shared" si="51"/>
        <v>#REF!</v>
      </c>
      <c r="U166" s="453" t="e">
        <f t="shared" si="52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1545.99</v>
      </c>
      <c r="C167" s="362" t="e">
        <f>VLOOKUP($A167,'T5_data(mth)'!$B$5:$AL$392,$O$1-1,FALSE)</f>
        <v>#REF!</v>
      </c>
      <c r="D167" s="480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-0.22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0.45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597"/>
      <c r="O167" s="453" t="str">
        <f t="shared" si="46"/>
        <v>-0.2</v>
      </c>
      <c r="P167" s="453" t="e">
        <f t="shared" si="47"/>
        <v>#REF!</v>
      </c>
      <c r="Q167" s="453" t="e">
        <f t="shared" si="48"/>
        <v>#REF!</v>
      </c>
      <c r="R167" s="453" t="str">
        <f t="shared" si="49"/>
        <v>-0.2</v>
      </c>
      <c r="S167" s="453" t="str">
        <f t="shared" si="50"/>
        <v>0.5</v>
      </c>
      <c r="T167" s="453" t="e">
        <f t="shared" si="51"/>
        <v>#REF!</v>
      </c>
      <c r="U167" s="453" t="e">
        <f t="shared" si="52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214.76</v>
      </c>
      <c r="C168" s="362" t="e">
        <f>VLOOKUP($A168,'T5_data(mth)'!$B$5:$AL$392,$O$1-1,FALSE)</f>
        <v>#REF!</v>
      </c>
      <c r="D168" s="480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0.68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0.06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597"/>
      <c r="O168" s="453" t="str">
        <f t="shared" si="46"/>
        <v>0.7</v>
      </c>
      <c r="P168" s="453" t="e">
        <f t="shared" si="47"/>
        <v>#REF!</v>
      </c>
      <c r="Q168" s="453" t="e">
        <f t="shared" si="48"/>
        <v>#REF!</v>
      </c>
      <c r="R168" s="453" t="str">
        <f t="shared" si="49"/>
        <v>0.7</v>
      </c>
      <c r="S168" s="453" t="str">
        <f t="shared" si="50"/>
        <v>0.1</v>
      </c>
      <c r="T168" s="453" t="e">
        <f t="shared" si="51"/>
        <v>#REF!</v>
      </c>
      <c r="U168" s="453" t="e">
        <f t="shared" si="52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1499.09</v>
      </c>
      <c r="C169" s="464" t="e">
        <f>VLOOKUP($A169,'T5_data(mth)'!$B$5:$AL$392,$O$1-1,FALSE)</f>
        <v>#REF!</v>
      </c>
      <c r="D169" s="480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-17.850000000000001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0.43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597"/>
      <c r="O169" s="453" t="str">
        <f t="shared" si="46"/>
        <v>-17.9</v>
      </c>
      <c r="P169" s="453" t="e">
        <f t="shared" si="47"/>
        <v>#REF!</v>
      </c>
      <c r="Q169" s="453" t="e">
        <f t="shared" si="48"/>
        <v>#REF!</v>
      </c>
      <c r="R169" s="453" t="str">
        <f t="shared" si="49"/>
        <v>-17.9</v>
      </c>
      <c r="S169" s="453" t="str">
        <f t="shared" si="50"/>
        <v>0.4</v>
      </c>
      <c r="T169" s="453" t="e">
        <f t="shared" si="51"/>
        <v>#REF!</v>
      </c>
      <c r="U169" s="453" t="e">
        <f t="shared" si="52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79" t="s">
        <v>340</v>
      </c>
      <c r="B170" s="480">
        <v>5976.5532210373003</v>
      </c>
      <c r="C170" s="602">
        <v>588.3772405835</v>
      </c>
      <c r="D170" s="602">
        <v>518.07691256400005</v>
      </c>
      <c r="E170" s="480">
        <v>1106.4541531475002</v>
      </c>
      <c r="F170" s="662">
        <v>15.262045936936957</v>
      </c>
      <c r="G170" s="663">
        <v>14.277878658654913</v>
      </c>
      <c r="H170" s="663">
        <v>33.89436867051387</v>
      </c>
      <c r="I170" s="662">
        <v>22.694647971843835</v>
      </c>
      <c r="J170" s="676">
        <f>B170/B$6*100</f>
        <v>1.7326207737222068</v>
      </c>
      <c r="K170" s="676">
        <f t="shared" ref="K170" si="56">C170/C$6*100</f>
        <v>1.6870310285884653</v>
      </c>
      <c r="L170" s="676">
        <f t="shared" ref="L170" si="57">D170/D$6*100</f>
        <v>1.6052805337200524</v>
      </c>
      <c r="M170" s="676">
        <f t="shared" ref="M170" si="58">E170/E$6*100</f>
        <v>1.6477403929475067</v>
      </c>
      <c r="N170" s="469">
        <v>1</v>
      </c>
      <c r="O170" s="608" t="str">
        <f t="shared" si="46"/>
        <v>15.3</v>
      </c>
      <c r="P170" s="608" t="str">
        <f t="shared" si="47"/>
        <v>14.3</v>
      </c>
      <c r="Q170" s="608" t="str">
        <f t="shared" si="48"/>
        <v>33.9</v>
      </c>
      <c r="R170" s="608" t="str">
        <f t="shared" si="49"/>
        <v>22.7</v>
      </c>
      <c r="S170" s="608" t="str">
        <f t="shared" si="50"/>
        <v>1.7</v>
      </c>
      <c r="T170" s="608" t="str">
        <f t="shared" si="51"/>
        <v>1.7</v>
      </c>
      <c r="U170" s="608" t="str">
        <f t="shared" si="52"/>
        <v>1.6</v>
      </c>
      <c r="V170" s="608" t="str">
        <f>IF(FIXED(M170,1)="0.0",IF(FIXED(M170,2)="0.00",FIXED(M170,3),FIXED(M170,2)),FIXED(M170,1))</f>
        <v>1.6</v>
      </c>
    </row>
    <row r="171" spans="1:22" s="321" customFormat="1" ht="24.6" hidden="1">
      <c r="A171" s="467" t="s">
        <v>341</v>
      </c>
      <c r="B171" s="361">
        <f>VLOOKUP($A171,'T5_data(ytd)'!$B$3:$F$390,3,FALSE)</f>
        <v>365.45</v>
      </c>
      <c r="C171" s="361" t="e">
        <f>VLOOKUP($A171,'T5_data(mth)'!$B$5:$AL$392,$O$1-1,FALSE)</f>
        <v>#REF!</v>
      </c>
      <c r="D171" s="480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4.8499999999999996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597"/>
      <c r="O171" s="453" t="str">
        <f t="shared" si="46"/>
        <v>4.9</v>
      </c>
      <c r="P171" s="453" t="e">
        <f t="shared" si="47"/>
        <v>#REF!</v>
      </c>
      <c r="Q171" s="453" t="e">
        <f t="shared" si="48"/>
        <v>#REF!</v>
      </c>
      <c r="R171" s="453" t="str">
        <f t="shared" si="49"/>
        <v>4.9</v>
      </c>
      <c r="S171" s="453" t="str">
        <f t="shared" si="50"/>
        <v>0.1</v>
      </c>
      <c r="T171" s="453" t="e">
        <f t="shared" si="51"/>
        <v>#REF!</v>
      </c>
      <c r="U171" s="453" t="e">
        <f t="shared" si="52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1992.66</v>
      </c>
      <c r="C172" s="362" t="e">
        <f>VLOOKUP($A172,'T5_data(mth)'!$B$5:$AL$392,$O$1-1,FALSE)</f>
        <v>#REF!</v>
      </c>
      <c r="D172" s="480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13.63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0.57999999999999996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597"/>
      <c r="O172" s="453" t="str">
        <f t="shared" si="46"/>
        <v>13.6</v>
      </c>
      <c r="P172" s="453" t="e">
        <f t="shared" si="47"/>
        <v>#REF!</v>
      </c>
      <c r="Q172" s="453" t="e">
        <f t="shared" si="48"/>
        <v>#REF!</v>
      </c>
      <c r="R172" s="453" t="str">
        <f t="shared" si="49"/>
        <v>13.6</v>
      </c>
      <c r="S172" s="453" t="str">
        <f t="shared" si="50"/>
        <v>0.6</v>
      </c>
      <c r="T172" s="453" t="e">
        <f t="shared" si="51"/>
        <v>#REF!</v>
      </c>
      <c r="U172" s="453" t="e">
        <f t="shared" si="52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3618.44</v>
      </c>
      <c r="C173" s="464" t="e">
        <f>VLOOKUP($A173,'T5_data(mth)'!$B$5:$AL$392,$O$1-1,FALSE)</f>
        <v>#REF!</v>
      </c>
      <c r="D173" s="480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17.37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1.05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597"/>
      <c r="O173" s="453" t="str">
        <f t="shared" si="46"/>
        <v>17.4</v>
      </c>
      <c r="P173" s="453" t="e">
        <f t="shared" si="47"/>
        <v>#REF!</v>
      </c>
      <c r="Q173" s="453" t="e">
        <f t="shared" si="48"/>
        <v>#REF!</v>
      </c>
      <c r="R173" s="453" t="str">
        <f t="shared" si="49"/>
        <v>17.4</v>
      </c>
      <c r="S173" s="453" t="str">
        <f t="shared" si="50"/>
        <v>1.1</v>
      </c>
      <c r="T173" s="453" t="e">
        <f t="shared" si="51"/>
        <v>#REF!</v>
      </c>
      <c r="U173" s="453" t="e">
        <f t="shared" si="52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79" t="s">
        <v>344</v>
      </c>
      <c r="B174" s="480">
        <v>25642.928734362496</v>
      </c>
      <c r="C174" s="602">
        <v>2381.3790923512001</v>
      </c>
      <c r="D174" s="602">
        <v>5008.0908511000998</v>
      </c>
      <c r="E174" s="480">
        <v>7389.4699434513004</v>
      </c>
      <c r="F174" s="662">
        <v>32.026942641551273</v>
      </c>
      <c r="G174" s="663">
        <v>89.894229952663011</v>
      </c>
      <c r="H174" s="663">
        <v>131.94447523912717</v>
      </c>
      <c r="I174" s="662">
        <v>116.4947957195206</v>
      </c>
      <c r="J174" s="676">
        <f>B174/B$6*100</f>
        <v>7.4339622489839217</v>
      </c>
      <c r="K174" s="676">
        <f t="shared" ref="K174" si="59">C174/C$6*100</f>
        <v>6.82803504711391</v>
      </c>
      <c r="L174" s="676">
        <f t="shared" ref="L174" si="60">D174/D$6*100</f>
        <v>15.517755297345628</v>
      </c>
      <c r="M174" s="676">
        <f t="shared" ref="M174" si="61">E174/E$6*100</f>
        <v>11.004457865388913</v>
      </c>
      <c r="N174" s="469">
        <v>1</v>
      </c>
      <c r="O174" s="608" t="str">
        <f t="shared" si="46"/>
        <v>32.0</v>
      </c>
      <c r="P174" s="608" t="str">
        <f t="shared" si="47"/>
        <v>89.9</v>
      </c>
      <c r="Q174" s="608" t="str">
        <f t="shared" si="48"/>
        <v>131.9</v>
      </c>
      <c r="R174" s="608" t="str">
        <f t="shared" si="49"/>
        <v>116.5</v>
      </c>
      <c r="S174" s="608" t="str">
        <f t="shared" si="50"/>
        <v>7.4</v>
      </c>
      <c r="T174" s="608" t="str">
        <f t="shared" si="51"/>
        <v>6.8</v>
      </c>
      <c r="U174" s="608" t="str">
        <f t="shared" si="52"/>
        <v>15.5</v>
      </c>
      <c r="V174" s="608" t="str">
        <f>IF(FIXED(M174,1)="0.0",IF(FIXED(M174,2)="0.00",FIXED(M174,3),FIXED(M174,2)),FIXED(M174,1))</f>
        <v>11.0</v>
      </c>
    </row>
    <row r="175" spans="1:22" s="321" customFormat="1" ht="24.6" hidden="1">
      <c r="A175" s="467" t="s">
        <v>345</v>
      </c>
      <c r="B175" s="361">
        <f>VLOOKUP($A175,'T5_data(ytd)'!$B$3:$F$390,3,FALSE)</f>
        <v>1444.68</v>
      </c>
      <c r="C175" s="361" t="e">
        <f>VLOOKUP($A175,'T5_data(mth)'!$B$5:$AL$392,$O$1-1,FALSE)</f>
        <v>#REF!</v>
      </c>
      <c r="D175" s="480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-5.34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0.42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597"/>
      <c r="O175" s="453" t="str">
        <f t="shared" si="46"/>
        <v>-5.3</v>
      </c>
      <c r="P175" s="453" t="e">
        <f t="shared" si="47"/>
        <v>#REF!</v>
      </c>
      <c r="Q175" s="453" t="e">
        <f t="shared" si="48"/>
        <v>#REF!</v>
      </c>
      <c r="R175" s="453" t="str">
        <f t="shared" si="49"/>
        <v>-5.3</v>
      </c>
      <c r="S175" s="453" t="str">
        <f t="shared" si="50"/>
        <v>0.4</v>
      </c>
      <c r="T175" s="453" t="e">
        <f t="shared" si="51"/>
        <v>#REF!</v>
      </c>
      <c r="U175" s="453" t="e">
        <f t="shared" si="52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1291.4100000000001</v>
      </c>
      <c r="C176" s="362" t="e">
        <f>VLOOKUP($A176,'T5_data(mth)'!$B$5:$AL$392,$O$1-1,FALSE)</f>
        <v>#REF!</v>
      </c>
      <c r="D176" s="480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3.06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0.37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597"/>
      <c r="O176" s="453" t="str">
        <f t="shared" si="46"/>
        <v>3.1</v>
      </c>
      <c r="P176" s="453" t="e">
        <f t="shared" si="47"/>
        <v>#REF!</v>
      </c>
      <c r="Q176" s="453" t="e">
        <f t="shared" si="48"/>
        <v>#REF!</v>
      </c>
      <c r="R176" s="453" t="str">
        <f t="shared" si="49"/>
        <v>3.1</v>
      </c>
      <c r="S176" s="453" t="str">
        <f t="shared" si="50"/>
        <v>0.4</v>
      </c>
      <c r="T176" s="453" t="e">
        <f t="shared" si="51"/>
        <v>#REF!</v>
      </c>
      <c r="U176" s="453" t="e">
        <f t="shared" si="52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169.43</v>
      </c>
      <c r="C177" s="362" t="e">
        <f>VLOOKUP($A177,'T5_data(mth)'!$B$5:$AL$392,$O$1-1,FALSE)</f>
        <v>#REF!</v>
      </c>
      <c r="D177" s="480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-29.37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0.05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597"/>
      <c r="O177" s="453" t="str">
        <f t="shared" si="46"/>
        <v>-29.4</v>
      </c>
      <c r="P177" s="453" t="e">
        <f t="shared" si="47"/>
        <v>#REF!</v>
      </c>
      <c r="Q177" s="453" t="e">
        <f t="shared" si="48"/>
        <v>#REF!</v>
      </c>
      <c r="R177" s="453" t="str">
        <f t="shared" si="49"/>
        <v>-29.4</v>
      </c>
      <c r="S177" s="453" t="str">
        <f t="shared" si="50"/>
        <v>0.1</v>
      </c>
      <c r="T177" s="453" t="e">
        <f t="shared" si="51"/>
        <v>#REF!</v>
      </c>
      <c r="U177" s="453" t="e">
        <f t="shared" si="52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36.270000000000003</v>
      </c>
      <c r="C178" s="464" t="e">
        <f>VLOOKUP($A178,'T5_data(mth)'!$B$5:$AL$392,$O$1-1,FALSE)</f>
        <v>#REF!</v>
      </c>
      <c r="D178" s="480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-42.45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0.01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597"/>
      <c r="O178" s="453" t="str">
        <f t="shared" si="46"/>
        <v>-42.5</v>
      </c>
      <c r="P178" s="453" t="e">
        <f t="shared" si="47"/>
        <v>#REF!</v>
      </c>
      <c r="Q178" s="453" t="e">
        <f t="shared" si="48"/>
        <v>#REF!</v>
      </c>
      <c r="R178" s="453" t="str">
        <f t="shared" si="49"/>
        <v>-42.5</v>
      </c>
      <c r="S178" s="453" t="str">
        <f t="shared" si="50"/>
        <v>0.01</v>
      </c>
      <c r="T178" s="453" t="e">
        <f t="shared" si="51"/>
        <v>#REF!</v>
      </c>
      <c r="U178" s="453" t="e">
        <f t="shared" si="52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79" t="s">
        <v>349</v>
      </c>
      <c r="B179" s="480">
        <v>20903.406948186606</v>
      </c>
      <c r="C179" s="602">
        <v>2017.9177931529</v>
      </c>
      <c r="D179" s="602">
        <v>4374.3170183591001</v>
      </c>
      <c r="E179" s="480">
        <v>6392.2348115120003</v>
      </c>
      <c r="F179" s="662">
        <v>35.98114317210235</v>
      </c>
      <c r="G179" s="663">
        <v>115.21722379620724</v>
      </c>
      <c r="H179" s="663">
        <v>154.41855901923626</v>
      </c>
      <c r="I179" s="662">
        <v>140.58472277151424</v>
      </c>
      <c r="J179" s="676">
        <f>B179/B$6*100</f>
        <v>6.0599606128348391</v>
      </c>
      <c r="K179" s="676">
        <f t="shared" ref="K179" si="62">C179/C$6*100</f>
        <v>5.7858966924241191</v>
      </c>
      <c r="L179" s="676">
        <f t="shared" ref="L179" si="63">D179/D$6*100</f>
        <v>13.553983564215958</v>
      </c>
      <c r="M179" s="676">
        <f t="shared" ref="M179" si="64">E179/E$6*100</f>
        <v>9.519367314200327</v>
      </c>
      <c r="N179" s="469">
        <v>1</v>
      </c>
      <c r="O179" s="608" t="str">
        <f t="shared" si="46"/>
        <v>36.0</v>
      </c>
      <c r="P179" s="608" t="str">
        <f t="shared" si="47"/>
        <v>115.2</v>
      </c>
      <c r="Q179" s="608" t="str">
        <f t="shared" si="48"/>
        <v>154.4</v>
      </c>
      <c r="R179" s="608" t="str">
        <f t="shared" si="49"/>
        <v>140.6</v>
      </c>
      <c r="S179" s="608" t="str">
        <f t="shared" si="50"/>
        <v>6.1</v>
      </c>
      <c r="T179" s="608" t="str">
        <f t="shared" si="51"/>
        <v>5.8</v>
      </c>
      <c r="U179" s="608" t="str">
        <f t="shared" si="52"/>
        <v>13.6</v>
      </c>
      <c r="V179" s="608" t="str">
        <f>IF(FIXED(M179,1)="0.0",IF(FIXED(M179,2)="0.00",FIXED(M179,3),FIXED(M179,2)),FIXED(M179,1))</f>
        <v>9.5</v>
      </c>
    </row>
    <row r="180" spans="1:22" s="321" customFormat="1" ht="24.6" hidden="1">
      <c r="A180" s="467" t="s">
        <v>350</v>
      </c>
      <c r="B180" s="361">
        <f>VLOOKUP($A180,'T5_data(ytd)'!$B$3:$F$390,3,FALSE)</f>
        <v>1339.27</v>
      </c>
      <c r="C180" s="361" t="e">
        <f>VLOOKUP($A180,'T5_data(mth)'!$B$5:$AL$392,$O$1-1,FALSE)</f>
        <v>#REF!</v>
      </c>
      <c r="D180" s="480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95.07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0.39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597"/>
      <c r="O180" s="453" t="str">
        <f t="shared" si="46"/>
        <v>95.1</v>
      </c>
      <c r="P180" s="453" t="e">
        <f t="shared" si="47"/>
        <v>#REF!</v>
      </c>
      <c r="Q180" s="453" t="e">
        <f t="shared" si="48"/>
        <v>#REF!</v>
      </c>
      <c r="R180" s="453" t="str">
        <f t="shared" si="49"/>
        <v>95.1</v>
      </c>
      <c r="S180" s="453" t="str">
        <f t="shared" si="50"/>
        <v>0.4</v>
      </c>
      <c r="T180" s="453" t="e">
        <f t="shared" si="51"/>
        <v>#REF!</v>
      </c>
      <c r="U180" s="453" t="e">
        <f t="shared" si="52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176.02</v>
      </c>
      <c r="C181" s="362" t="e">
        <f>VLOOKUP($A181,'T5_data(mth)'!$B$5:$AL$392,$O$1-1,FALSE)</f>
        <v>#REF!</v>
      </c>
      <c r="D181" s="480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105.99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0.05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597"/>
      <c r="O181" s="453" t="str">
        <f t="shared" si="46"/>
        <v>106.0</v>
      </c>
      <c r="P181" s="453" t="e">
        <f t="shared" si="47"/>
        <v>#REF!</v>
      </c>
      <c r="Q181" s="453" t="e">
        <f t="shared" si="48"/>
        <v>#REF!</v>
      </c>
      <c r="R181" s="453" t="str">
        <f t="shared" si="49"/>
        <v>106.0</v>
      </c>
      <c r="S181" s="453" t="str">
        <f t="shared" si="50"/>
        <v>0.1</v>
      </c>
      <c r="T181" s="453" t="e">
        <f t="shared" si="51"/>
        <v>#REF!</v>
      </c>
      <c r="U181" s="453" t="e">
        <f t="shared" si="52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282.45</v>
      </c>
      <c r="C182" s="464" t="e">
        <f>VLOOKUP($A182,'T5_data(mth)'!$B$5:$AL$392,$O$1-1,FALSE)</f>
        <v>#REF!</v>
      </c>
      <c r="D182" s="480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44.15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0.08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597"/>
      <c r="O182" s="453" t="str">
        <f t="shared" si="46"/>
        <v>44.2</v>
      </c>
      <c r="P182" s="453" t="e">
        <f t="shared" si="47"/>
        <v>#REF!</v>
      </c>
      <c r="Q182" s="453" t="e">
        <f t="shared" si="48"/>
        <v>#REF!</v>
      </c>
      <c r="R182" s="453" t="str">
        <f t="shared" si="49"/>
        <v>44.2</v>
      </c>
      <c r="S182" s="453" t="str">
        <f t="shared" si="50"/>
        <v>0.1</v>
      </c>
      <c r="T182" s="453" t="e">
        <f t="shared" si="51"/>
        <v>#REF!</v>
      </c>
      <c r="U182" s="453" t="e">
        <f t="shared" si="52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79" t="s">
        <v>353</v>
      </c>
      <c r="B183" s="480">
        <v>481.24999579829995</v>
      </c>
      <c r="C183" s="602">
        <v>52.105199853499997</v>
      </c>
      <c r="D183" s="602">
        <v>42.086245758899999</v>
      </c>
      <c r="E183" s="480">
        <v>94.191445612400003</v>
      </c>
      <c r="F183" s="662">
        <v>-3.2434827524811141</v>
      </c>
      <c r="G183" s="663">
        <v>3.6307289575990183</v>
      </c>
      <c r="H183" s="663">
        <v>22.239612096954303</v>
      </c>
      <c r="I183" s="662">
        <v>11.194163676683672</v>
      </c>
      <c r="J183" s="676">
        <f>B183/B$6*100</f>
        <v>0.13951582278876443</v>
      </c>
      <c r="K183" s="676">
        <f t="shared" ref="K183" si="65">C183/C$6*100</f>
        <v>0.14939919976592436</v>
      </c>
      <c r="L183" s="676">
        <f t="shared" ref="L183" si="66">D183/D$6*100</f>
        <v>0.13040579384199891</v>
      </c>
      <c r="M183" s="676">
        <f t="shared" ref="M183" si="67">E183/E$6*100</f>
        <v>0.14027065573767136</v>
      </c>
      <c r="N183" s="469">
        <v>1</v>
      </c>
      <c r="O183" s="608" t="str">
        <f t="shared" si="46"/>
        <v>-3.2</v>
      </c>
      <c r="P183" s="608" t="str">
        <f t="shared" si="47"/>
        <v>3.6</v>
      </c>
      <c r="Q183" s="608" t="str">
        <f t="shared" si="48"/>
        <v>22.2</v>
      </c>
      <c r="R183" s="608" t="str">
        <f t="shared" si="49"/>
        <v>11.2</v>
      </c>
      <c r="S183" s="608" t="str">
        <f t="shared" si="50"/>
        <v>0.1</v>
      </c>
      <c r="T183" s="608" t="str">
        <f t="shared" si="51"/>
        <v>0.1</v>
      </c>
      <c r="U183" s="608" t="str">
        <f t="shared" si="52"/>
        <v>0.1</v>
      </c>
      <c r="V183" s="608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14.88</v>
      </c>
      <c r="C184" s="361" t="e">
        <f>VLOOKUP($A184,'T5_data(mth)'!$B$5:$AL$392,$O$1-1,FALSE)</f>
        <v>#REF!</v>
      </c>
      <c r="D184" s="480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-24.96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597"/>
      <c r="O184" s="453" t="str">
        <f t="shared" si="46"/>
        <v>-25.0</v>
      </c>
      <c r="P184" s="453" t="e">
        <f t="shared" si="47"/>
        <v>#REF!</v>
      </c>
      <c r="Q184" s="453" t="e">
        <f t="shared" si="48"/>
        <v>#REF!</v>
      </c>
      <c r="R184" s="453" t="str">
        <f t="shared" si="49"/>
        <v>-25.0</v>
      </c>
      <c r="S184" s="453" t="str">
        <f t="shared" si="50"/>
        <v>0.000</v>
      </c>
      <c r="T184" s="453" t="e">
        <f t="shared" si="51"/>
        <v>#REF!</v>
      </c>
      <c r="U184" s="453" t="e">
        <f t="shared" si="52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67.16</v>
      </c>
      <c r="C185" s="362" t="e">
        <f>VLOOKUP($A185,'T5_data(mth)'!$B$5:$AL$392,$O$1-1,FALSE)</f>
        <v>#REF!</v>
      </c>
      <c r="D185" s="480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8.06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597"/>
      <c r="O185" s="453" t="str">
        <f t="shared" si="46"/>
        <v>8.1</v>
      </c>
      <c r="P185" s="453" t="e">
        <f t="shared" si="47"/>
        <v>#REF!</v>
      </c>
      <c r="Q185" s="453" t="e">
        <f t="shared" si="48"/>
        <v>#REF!</v>
      </c>
      <c r="R185" s="453" t="str">
        <f t="shared" si="49"/>
        <v>8.1</v>
      </c>
      <c r="S185" s="453" t="str">
        <f t="shared" si="50"/>
        <v>0.02</v>
      </c>
      <c r="T185" s="453" t="e">
        <f t="shared" si="51"/>
        <v>#REF!</v>
      </c>
      <c r="U185" s="453" t="e">
        <f t="shared" si="52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14.79</v>
      </c>
      <c r="C186" s="362" t="e">
        <f>VLOOKUP($A186,'T5_data(mth)'!$B$5:$AL$392,$O$1-1,FALSE)</f>
        <v>#REF!</v>
      </c>
      <c r="D186" s="480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-5.56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597"/>
      <c r="O186" s="453" t="str">
        <f t="shared" si="46"/>
        <v>-5.6</v>
      </c>
      <c r="P186" s="453" t="e">
        <f t="shared" si="47"/>
        <v>#REF!</v>
      </c>
      <c r="Q186" s="453" t="e">
        <f t="shared" si="48"/>
        <v>#REF!</v>
      </c>
      <c r="R186" s="453" t="str">
        <f t="shared" si="49"/>
        <v>-5.6</v>
      </c>
      <c r="S186" s="453" t="str">
        <f t="shared" si="50"/>
        <v>0.000</v>
      </c>
      <c r="T186" s="453" t="e">
        <f t="shared" si="51"/>
        <v>#REF!</v>
      </c>
      <c r="U186" s="453" t="e">
        <f t="shared" si="52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384.42</v>
      </c>
      <c r="C187" s="464" t="e">
        <f>VLOOKUP($A187,'T5_data(mth)'!$B$5:$AL$392,$O$1-1,FALSE)</f>
        <v>#REF!</v>
      </c>
      <c r="D187" s="480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-3.83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0.11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597"/>
      <c r="O187" s="453" t="str">
        <f t="shared" si="46"/>
        <v>-3.8</v>
      </c>
      <c r="P187" s="453" t="e">
        <f t="shared" si="47"/>
        <v>#REF!</v>
      </c>
      <c r="Q187" s="453" t="e">
        <f t="shared" si="48"/>
        <v>#REF!</v>
      </c>
      <c r="R187" s="453" t="str">
        <f t="shared" si="49"/>
        <v>-3.8</v>
      </c>
      <c r="S187" s="453" t="str">
        <f t="shared" si="50"/>
        <v>0.1</v>
      </c>
      <c r="T187" s="453" t="e">
        <f t="shared" si="51"/>
        <v>#REF!</v>
      </c>
      <c r="U187" s="453" t="e">
        <f t="shared" si="52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79" t="s">
        <v>358</v>
      </c>
      <c r="B188" s="480">
        <v>13175.0950692964</v>
      </c>
      <c r="C188" s="602">
        <v>1018.1373671255</v>
      </c>
      <c r="D188" s="602">
        <v>922.17741153839995</v>
      </c>
      <c r="E188" s="480">
        <v>1940.3147786638999</v>
      </c>
      <c r="F188" s="662">
        <v>7.6985884395098196</v>
      </c>
      <c r="G188" s="663">
        <v>-5.3897877261195646</v>
      </c>
      <c r="H188" s="663">
        <v>-5.3772310603199145</v>
      </c>
      <c r="I188" s="662">
        <v>-5.3838203092180237</v>
      </c>
      <c r="J188" s="676">
        <f>B188/B$6*100</f>
        <v>3.8194997297900728</v>
      </c>
      <c r="K188" s="676">
        <f t="shared" ref="K188" si="68">C188/C$6*100</f>
        <v>2.9192654155056927</v>
      </c>
      <c r="L188" s="676">
        <f t="shared" ref="L188" si="69">D188/D$6*100</f>
        <v>2.8574009215206351</v>
      </c>
      <c r="M188" s="676">
        <f t="shared" ref="M188" si="70">E188/E$6*100</f>
        <v>2.8895323197465577</v>
      </c>
      <c r="N188" s="469">
        <v>1</v>
      </c>
      <c r="O188" s="608" t="str">
        <f t="shared" si="46"/>
        <v>7.7</v>
      </c>
      <c r="P188" s="608" t="str">
        <f t="shared" si="47"/>
        <v>-5.4</v>
      </c>
      <c r="Q188" s="608" t="str">
        <f t="shared" si="48"/>
        <v>-5.4</v>
      </c>
      <c r="R188" s="608" t="str">
        <f t="shared" si="49"/>
        <v>-5.4</v>
      </c>
      <c r="S188" s="608" t="str">
        <f t="shared" si="50"/>
        <v>3.8</v>
      </c>
      <c r="T188" s="608" t="str">
        <f t="shared" si="51"/>
        <v>2.9</v>
      </c>
      <c r="U188" s="608" t="str">
        <f t="shared" si="52"/>
        <v>2.9</v>
      </c>
      <c r="V188" s="608" t="str">
        <f>IF(FIXED(M188,1)="0.0",IF(FIXED(M188,2)="0.00",FIXED(M188,3),FIXED(M188,2)),FIXED(M188,1))</f>
        <v>2.9</v>
      </c>
    </row>
    <row r="189" spans="1:22" s="321" customFormat="1" ht="24.6" hidden="1">
      <c r="A189" s="467" t="s">
        <v>359</v>
      </c>
      <c r="B189" s="361">
        <f>VLOOKUP($A189,'T5_data(ytd)'!$B$3:$F$390,3,FALSE)</f>
        <v>7351.25</v>
      </c>
      <c r="C189" s="361" t="e">
        <f>VLOOKUP($A189,'T5_data(mth)'!$B$5:$AL$392,$O$1-1,FALSE)</f>
        <v>#REF!</v>
      </c>
      <c r="D189" s="480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2.27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2.13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597"/>
      <c r="O189" s="453" t="str">
        <f t="shared" si="46"/>
        <v>2.3</v>
      </c>
      <c r="P189" s="453" t="e">
        <f t="shared" si="47"/>
        <v>#REF!</v>
      </c>
      <c r="Q189" s="453" t="e">
        <f t="shared" si="48"/>
        <v>#REF!</v>
      </c>
      <c r="R189" s="453" t="str">
        <f t="shared" si="49"/>
        <v>2.3</v>
      </c>
      <c r="S189" s="453" t="str">
        <f t="shared" si="50"/>
        <v>2.1</v>
      </c>
      <c r="T189" s="453" t="e">
        <f t="shared" si="51"/>
        <v>#REF!</v>
      </c>
      <c r="U189" s="453" t="e">
        <f t="shared" si="52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4412.5200000000004</v>
      </c>
      <c r="C190" s="362" t="e">
        <f>VLOOKUP($A190,'T5_data(mth)'!$B$5:$AL$392,$O$1-1,FALSE)</f>
        <v>#REF!</v>
      </c>
      <c r="D190" s="480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-4.43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1.28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597"/>
      <c r="O190" s="453" t="str">
        <f t="shared" si="46"/>
        <v>-4.4</v>
      </c>
      <c r="P190" s="453" t="e">
        <f t="shared" si="47"/>
        <v>#REF!</v>
      </c>
      <c r="Q190" s="453" t="e">
        <f t="shared" si="48"/>
        <v>#REF!</v>
      </c>
      <c r="R190" s="453" t="str">
        <f t="shared" si="49"/>
        <v>-4.4</v>
      </c>
      <c r="S190" s="453" t="str">
        <f t="shared" si="50"/>
        <v>1.3</v>
      </c>
      <c r="T190" s="453" t="e">
        <f t="shared" si="51"/>
        <v>#REF!</v>
      </c>
      <c r="U190" s="453" t="e">
        <f t="shared" si="52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693.07</v>
      </c>
      <c r="C191" s="362" t="e">
        <f>VLOOKUP($A191,'T5_data(mth)'!$B$5:$AL$392,$O$1-1,FALSE)</f>
        <v>#REF!</v>
      </c>
      <c r="D191" s="480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-11.08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597"/>
      <c r="O191" s="453" t="str">
        <f t="shared" si="46"/>
        <v>-11.1</v>
      </c>
      <c r="P191" s="453" t="e">
        <f t="shared" si="47"/>
        <v>#REF!</v>
      </c>
      <c r="Q191" s="453" t="e">
        <f t="shared" si="48"/>
        <v>#REF!</v>
      </c>
      <c r="R191" s="453" t="str">
        <f t="shared" si="49"/>
        <v>-11.1</v>
      </c>
      <c r="S191" s="453" t="str">
        <f t="shared" si="50"/>
        <v>0.2</v>
      </c>
      <c r="T191" s="453" t="e">
        <f t="shared" si="51"/>
        <v>#REF!</v>
      </c>
      <c r="U191" s="453" t="e">
        <f t="shared" si="52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2245.66</v>
      </c>
      <c r="C192" s="362" t="e">
        <f>VLOOKUP($A192,'T5_data(mth)'!$B$5:$AL$392,$O$1-1,FALSE)</f>
        <v>#REF!</v>
      </c>
      <c r="D192" s="480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25.35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0.65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597"/>
      <c r="O192" s="453" t="str">
        <f t="shared" si="46"/>
        <v>25.4</v>
      </c>
      <c r="P192" s="453" t="e">
        <f t="shared" si="47"/>
        <v>#REF!</v>
      </c>
      <c r="Q192" s="453" t="e">
        <f t="shared" si="48"/>
        <v>#REF!</v>
      </c>
      <c r="R192" s="453" t="str">
        <f t="shared" si="49"/>
        <v>25.4</v>
      </c>
      <c r="S192" s="453" t="str">
        <f t="shared" si="50"/>
        <v>0.7</v>
      </c>
      <c r="T192" s="453" t="e">
        <f t="shared" si="51"/>
        <v>#REF!</v>
      </c>
      <c r="U192" s="453" t="e">
        <f t="shared" si="52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1344.02</v>
      </c>
      <c r="C193" s="362" t="e">
        <f>VLOOKUP($A193,'T5_data(mth)'!$B$5:$AL$392,$O$1-1,FALSE)</f>
        <v>#REF!</v>
      </c>
      <c r="D193" s="480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10.35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0.39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597"/>
      <c r="O193" s="453" t="str">
        <f t="shared" si="46"/>
        <v>10.4</v>
      </c>
      <c r="P193" s="453" t="e">
        <f t="shared" si="47"/>
        <v>#REF!</v>
      </c>
      <c r="Q193" s="453" t="e">
        <f t="shared" si="48"/>
        <v>#REF!</v>
      </c>
      <c r="R193" s="453" t="str">
        <f t="shared" si="49"/>
        <v>10.4</v>
      </c>
      <c r="S193" s="453" t="str">
        <f t="shared" si="50"/>
        <v>0.4</v>
      </c>
      <c r="T193" s="453" t="e">
        <f t="shared" si="51"/>
        <v>#REF!</v>
      </c>
      <c r="U193" s="453" t="e">
        <f t="shared" si="52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986.44</v>
      </c>
      <c r="C194" s="362" t="e">
        <f>VLOOKUP($A194,'T5_data(mth)'!$B$5:$AL$392,$O$1-1,FALSE)</f>
        <v>#REF!</v>
      </c>
      <c r="D194" s="480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12.53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597"/>
      <c r="O194" s="453" t="str">
        <f t="shared" si="46"/>
        <v>12.5</v>
      </c>
      <c r="P194" s="453" t="e">
        <f t="shared" si="47"/>
        <v>#REF!</v>
      </c>
      <c r="Q194" s="453" t="e">
        <f t="shared" si="48"/>
        <v>#REF!</v>
      </c>
      <c r="R194" s="453" t="str">
        <f t="shared" si="49"/>
        <v>12.5</v>
      </c>
      <c r="S194" s="453" t="str">
        <f t="shared" si="50"/>
        <v>0.3</v>
      </c>
      <c r="T194" s="453" t="e">
        <f t="shared" si="51"/>
        <v>#REF!</v>
      </c>
      <c r="U194" s="453" t="e">
        <f t="shared" si="52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293.48</v>
      </c>
      <c r="C195" s="362" t="e">
        <f>VLOOKUP($A195,'T5_data(mth)'!$B$5:$AL$392,$O$1-1,FALSE)</f>
        <v>#REF!</v>
      </c>
      <c r="D195" s="480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3.99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597"/>
      <c r="O195" s="453" t="str">
        <f t="shared" si="46"/>
        <v>4.0</v>
      </c>
      <c r="P195" s="453" t="e">
        <f t="shared" si="47"/>
        <v>#REF!</v>
      </c>
      <c r="Q195" s="453" t="e">
        <f t="shared" si="48"/>
        <v>#REF!</v>
      </c>
      <c r="R195" s="453" t="str">
        <f t="shared" si="49"/>
        <v>4.0</v>
      </c>
      <c r="S195" s="453" t="str">
        <f t="shared" si="50"/>
        <v>0.1</v>
      </c>
      <c r="T195" s="453" t="e">
        <f t="shared" si="51"/>
        <v>#REF!</v>
      </c>
      <c r="U195" s="453" t="e">
        <f t="shared" si="52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64.11</v>
      </c>
      <c r="C196" s="362" t="e">
        <f>VLOOKUP($A196,'T5_data(mth)'!$B$5:$AL$392,$O$1-1,FALSE)</f>
        <v>#REF!</v>
      </c>
      <c r="D196" s="480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8.4600000000000009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597"/>
      <c r="O196" s="453" t="str">
        <f t="shared" si="46"/>
        <v>8.5</v>
      </c>
      <c r="P196" s="453" t="e">
        <f t="shared" si="47"/>
        <v>#REF!</v>
      </c>
      <c r="Q196" s="453" t="e">
        <f t="shared" si="48"/>
        <v>#REF!</v>
      </c>
      <c r="R196" s="453" t="str">
        <f t="shared" si="49"/>
        <v>8.5</v>
      </c>
      <c r="S196" s="453" t="str">
        <f t="shared" si="50"/>
        <v>0.02</v>
      </c>
      <c r="T196" s="453" t="e">
        <f t="shared" si="51"/>
        <v>#REF!</v>
      </c>
      <c r="U196" s="453" t="e">
        <f t="shared" si="52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1970.12</v>
      </c>
      <c r="C197" s="362" t="e">
        <f>VLOOKUP($A197,'T5_data(mth)'!$B$5:$AL$392,$O$1-1,FALSE)</f>
        <v>#REF!</v>
      </c>
      <c r="D197" s="480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39.299999999999997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0.56999999999999995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597"/>
      <c r="O197" s="453" t="str">
        <f t="shared" si="46"/>
        <v>39.3</v>
      </c>
      <c r="P197" s="453" t="e">
        <f t="shared" si="47"/>
        <v>#REF!</v>
      </c>
      <c r="Q197" s="453" t="e">
        <f t="shared" si="48"/>
        <v>#REF!</v>
      </c>
      <c r="R197" s="453" t="str">
        <f t="shared" si="49"/>
        <v>39.3</v>
      </c>
      <c r="S197" s="453" t="str">
        <f t="shared" si="50"/>
        <v>0.6</v>
      </c>
      <c r="T197" s="453" t="e">
        <f t="shared" si="51"/>
        <v>#REF!</v>
      </c>
      <c r="U197" s="453" t="e">
        <f t="shared" si="52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2509.69</v>
      </c>
      <c r="C198" s="362" t="e">
        <f>VLOOKUP($A198,'T5_data(mth)'!$B$5:$AL$392,$O$1-1,FALSE)</f>
        <v>#REF!</v>
      </c>
      <c r="D198" s="480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4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0.73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597"/>
      <c r="O198" s="453" t="str">
        <f t="shared" ref="O198:O261" si="71">IF(FIXED(F198,1)="0.0",IF(FIXED(F198,2)="0.00",FIXED(F198,3),FIXED(F198,2)),FIXED(F198,1))</f>
        <v>4.0</v>
      </c>
      <c r="P198" s="453" t="e">
        <f t="shared" ref="P198:P261" si="72">IF(FIXED(G198,1)="0.0",IF(FIXED(G198,2)="0.00",FIXED(G198,3),FIXED(G198,2)),FIXED(G198,1))</f>
        <v>#REF!</v>
      </c>
      <c r="Q198" s="453" t="e">
        <f t="shared" ref="Q198:Q261" si="73">IF(FIXED(H198,1)="0.0",IF(FIXED(H198,2)="0.00",FIXED(H198,3),FIXED(H198,2)),FIXED(H198,1))</f>
        <v>#REF!</v>
      </c>
      <c r="R198" s="453" t="str">
        <f t="shared" ref="R198:R261" si="74">IF(FIXED(I198,1)="0.0",IF(FIXED(I198,2)="0.00",FIXED(I198,3),FIXED(I198,2)),FIXED(I198,1))</f>
        <v>4.0</v>
      </c>
      <c r="S198" s="453" t="str">
        <f t="shared" ref="S198:S261" si="75">IF(FIXED(J198,1)="0.0",IF(FIXED(J198,2)="0.00",FIXED(J198,3),FIXED(J198,2)),FIXED(J198,1))</f>
        <v>0.7</v>
      </c>
      <c r="T198" s="453" t="e">
        <f t="shared" ref="T198:T261" si="76">IF(FIXED(K198,1)="0.0",IF(FIXED(K198,2)="0.00",FIXED(K198,3),FIXED(K198,2)),FIXED(K198,1))</f>
        <v>#REF!</v>
      </c>
      <c r="U198" s="453" t="e">
        <f t="shared" ref="U198:U261" si="77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14798.86</v>
      </c>
      <c r="C199" s="464" t="e">
        <f>VLOOKUP($A199,'T5_data(mth)'!$B$5:$AL$392,$O$1-1,FALSE)</f>
        <v>#REF!</v>
      </c>
      <c r="D199" s="480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14.33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4.29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597"/>
      <c r="O199" s="453" t="str">
        <f t="shared" si="71"/>
        <v>14.3</v>
      </c>
      <c r="P199" s="453" t="e">
        <f t="shared" si="72"/>
        <v>#REF!</v>
      </c>
      <c r="Q199" s="453" t="e">
        <f t="shared" si="73"/>
        <v>#REF!</v>
      </c>
      <c r="R199" s="453" t="str">
        <f t="shared" si="74"/>
        <v>14.3</v>
      </c>
      <c r="S199" s="453" t="str">
        <f t="shared" si="75"/>
        <v>4.3</v>
      </c>
      <c r="T199" s="453" t="e">
        <f t="shared" si="76"/>
        <v>#REF!</v>
      </c>
      <c r="U199" s="453" t="e">
        <f t="shared" si="77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79" t="s">
        <v>370</v>
      </c>
      <c r="B200" s="480">
        <v>6100.9098474019993</v>
      </c>
      <c r="C200" s="602">
        <v>626.5170607256</v>
      </c>
      <c r="D200" s="602">
        <v>633.28783519340004</v>
      </c>
      <c r="E200" s="480">
        <v>1259.804895919</v>
      </c>
      <c r="F200" s="662">
        <v>18.025658307218023</v>
      </c>
      <c r="G200" s="663">
        <v>32.076787897557693</v>
      </c>
      <c r="H200" s="663">
        <v>47.919306454662774</v>
      </c>
      <c r="I200" s="662">
        <v>39.592301848625368</v>
      </c>
      <c r="J200" s="676">
        <f>B200/B$6*100</f>
        <v>1.7686721341335996</v>
      </c>
      <c r="K200" s="676">
        <f t="shared" ref="K200" si="78">C200/C$6*100</f>
        <v>1.7963878418137631</v>
      </c>
      <c r="L200" s="676">
        <f t="shared" ref="L200" si="79">D200/D$6*100</f>
        <v>1.9622658516984055</v>
      </c>
      <c r="M200" s="676">
        <f t="shared" ref="M200" si="80">E200/E$6*100</f>
        <v>1.8761115481682675</v>
      </c>
      <c r="N200" s="469">
        <v>1</v>
      </c>
      <c r="O200" s="608" t="str">
        <f t="shared" si="71"/>
        <v>18.0</v>
      </c>
      <c r="P200" s="608" t="str">
        <f t="shared" si="72"/>
        <v>32.1</v>
      </c>
      <c r="Q200" s="608" t="str">
        <f t="shared" si="73"/>
        <v>47.9</v>
      </c>
      <c r="R200" s="608" t="str">
        <f t="shared" si="74"/>
        <v>39.6</v>
      </c>
      <c r="S200" s="608" t="str">
        <f t="shared" si="75"/>
        <v>1.8</v>
      </c>
      <c r="T200" s="608" t="str">
        <f t="shared" si="76"/>
        <v>1.8</v>
      </c>
      <c r="U200" s="608" t="str">
        <f t="shared" si="77"/>
        <v>2.0</v>
      </c>
      <c r="V200" s="608" t="str">
        <f>IF(FIXED(M200,1)="0.0",IF(FIXED(M200,2)="0.00",FIXED(M200,3),FIXED(M200,2)),FIXED(M200,1))</f>
        <v>1.9</v>
      </c>
    </row>
    <row r="201" spans="1:22" s="321" customFormat="1" ht="24.6" hidden="1">
      <c r="A201" s="467" t="s">
        <v>371</v>
      </c>
      <c r="B201" s="361">
        <f>VLOOKUP($A201,'T5_data(ytd)'!$B$3:$F$390,3,FALSE)</f>
        <v>3719.61</v>
      </c>
      <c r="C201" s="361" t="e">
        <f>VLOOKUP($A201,'T5_data(mth)'!$B$5:$AL$392,$O$1-1,FALSE)</f>
        <v>#REF!</v>
      </c>
      <c r="D201" s="480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11.09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1.08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597"/>
      <c r="O201" s="453" t="str">
        <f t="shared" si="71"/>
        <v>11.1</v>
      </c>
      <c r="P201" s="453" t="e">
        <f t="shared" si="72"/>
        <v>#REF!</v>
      </c>
      <c r="Q201" s="453" t="e">
        <f t="shared" si="73"/>
        <v>#REF!</v>
      </c>
      <c r="R201" s="453" t="str">
        <f t="shared" si="74"/>
        <v>11.1</v>
      </c>
      <c r="S201" s="453" t="str">
        <f t="shared" si="75"/>
        <v>1.1</v>
      </c>
      <c r="T201" s="453" t="e">
        <f t="shared" si="76"/>
        <v>#REF!</v>
      </c>
      <c r="U201" s="453" t="e">
        <f t="shared" si="77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2124.61</v>
      </c>
      <c r="C202" s="362" t="e">
        <f>VLOOKUP($A202,'T5_data(mth)'!$B$5:$AL$392,$O$1-1,FALSE)</f>
        <v>#REF!</v>
      </c>
      <c r="D202" s="480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29.15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0.62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597"/>
      <c r="O202" s="453" t="str">
        <f t="shared" si="71"/>
        <v>29.2</v>
      </c>
      <c r="P202" s="453" t="e">
        <f t="shared" si="72"/>
        <v>#REF!</v>
      </c>
      <c r="Q202" s="453" t="e">
        <f t="shared" si="73"/>
        <v>#REF!</v>
      </c>
      <c r="R202" s="453" t="str">
        <f t="shared" si="74"/>
        <v>29.2</v>
      </c>
      <c r="S202" s="453" t="str">
        <f t="shared" si="75"/>
        <v>0.6</v>
      </c>
      <c r="T202" s="453" t="e">
        <f t="shared" si="76"/>
        <v>#REF!</v>
      </c>
      <c r="U202" s="453" t="e">
        <f t="shared" si="77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256.69</v>
      </c>
      <c r="C203" s="464" t="e">
        <f>VLOOKUP($A203,'T5_data(mth)'!$B$5:$AL$392,$O$1-1,FALSE)</f>
        <v>#REF!</v>
      </c>
      <c r="D203" s="480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46.12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7.0000000000000007E-2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597"/>
      <c r="O203" s="453" t="str">
        <f t="shared" si="71"/>
        <v>46.1</v>
      </c>
      <c r="P203" s="453" t="e">
        <f t="shared" si="72"/>
        <v>#REF!</v>
      </c>
      <c r="Q203" s="453" t="e">
        <f t="shared" si="73"/>
        <v>#REF!</v>
      </c>
      <c r="R203" s="453" t="str">
        <f t="shared" si="74"/>
        <v>46.1</v>
      </c>
      <c r="S203" s="453" t="str">
        <f t="shared" si="75"/>
        <v>0.1</v>
      </c>
      <c r="T203" s="453" t="e">
        <f t="shared" si="76"/>
        <v>#REF!</v>
      </c>
      <c r="U203" s="453" t="e">
        <f t="shared" si="77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79" t="s">
        <v>374</v>
      </c>
      <c r="B204" s="480">
        <v>5651.6570512596008</v>
      </c>
      <c r="C204" s="602">
        <v>567.10826434000001</v>
      </c>
      <c r="D204" s="602">
        <v>526.26690559860003</v>
      </c>
      <c r="E204" s="480">
        <v>1093.3751699386</v>
      </c>
      <c r="F204" s="662">
        <v>2.707605542161204</v>
      </c>
      <c r="G204" s="663">
        <v>9.866953009669885</v>
      </c>
      <c r="H204" s="663">
        <v>35.599109345845051</v>
      </c>
      <c r="I204" s="662">
        <v>20.910825499680712</v>
      </c>
      <c r="J204" s="676">
        <f>B204/B$6*100</f>
        <v>1.6384323958661962</v>
      </c>
      <c r="K204" s="676">
        <f t="shared" ref="K204" si="81">C204/C$6*100</f>
        <v>1.6260473256268899</v>
      </c>
      <c r="L204" s="676">
        <f t="shared" ref="L204" si="82">D204/D$6*100</f>
        <v>1.6306575309783931</v>
      </c>
      <c r="M204" s="676">
        <f t="shared" ref="M204" si="83">E204/E$6*100</f>
        <v>1.6282630663265327</v>
      </c>
      <c r="N204" s="469">
        <v>1</v>
      </c>
      <c r="O204" s="608" t="str">
        <f t="shared" si="71"/>
        <v>2.7</v>
      </c>
      <c r="P204" s="608" t="str">
        <f t="shared" si="72"/>
        <v>9.9</v>
      </c>
      <c r="Q204" s="608" t="str">
        <f t="shared" si="73"/>
        <v>35.6</v>
      </c>
      <c r="R204" s="608" t="str">
        <f t="shared" si="74"/>
        <v>20.9</v>
      </c>
      <c r="S204" s="608" t="str">
        <f t="shared" si="75"/>
        <v>1.6</v>
      </c>
      <c r="T204" s="608" t="str">
        <f t="shared" si="76"/>
        <v>1.6</v>
      </c>
      <c r="U204" s="608" t="str">
        <f t="shared" si="77"/>
        <v>1.6</v>
      </c>
      <c r="V204" s="608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1780.36</v>
      </c>
      <c r="C205" s="361" t="e">
        <f>VLOOKUP($A205,'T5_data(mth)'!$B$5:$AL$392,$O$1-1,FALSE)</f>
        <v>#REF!</v>
      </c>
      <c r="D205" s="480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7.44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0.52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597"/>
      <c r="O205" s="453" t="str">
        <f t="shared" si="71"/>
        <v>7.4</v>
      </c>
      <c r="P205" s="453" t="e">
        <f t="shared" si="72"/>
        <v>#REF!</v>
      </c>
      <c r="Q205" s="453" t="e">
        <f t="shared" si="73"/>
        <v>#REF!</v>
      </c>
      <c r="R205" s="453" t="str">
        <f t="shared" si="74"/>
        <v>7.4</v>
      </c>
      <c r="S205" s="453" t="str">
        <f t="shared" si="75"/>
        <v>0.5</v>
      </c>
      <c r="T205" s="453" t="e">
        <f t="shared" si="76"/>
        <v>#REF!</v>
      </c>
      <c r="U205" s="453" t="e">
        <f t="shared" si="77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2609.87</v>
      </c>
      <c r="C206" s="362" t="e">
        <f>VLOOKUP($A206,'T5_data(mth)'!$B$5:$AL$392,$O$1-1,FALSE)</f>
        <v>#REF!</v>
      </c>
      <c r="D206" s="480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3.25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0.76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597"/>
      <c r="O206" s="453" t="str">
        <f t="shared" si="71"/>
        <v>3.3</v>
      </c>
      <c r="P206" s="453" t="e">
        <f t="shared" si="72"/>
        <v>#REF!</v>
      </c>
      <c r="Q206" s="453" t="e">
        <f t="shared" si="73"/>
        <v>#REF!</v>
      </c>
      <c r="R206" s="453" t="str">
        <f t="shared" si="74"/>
        <v>3.3</v>
      </c>
      <c r="S206" s="453" t="str">
        <f t="shared" si="75"/>
        <v>0.8</v>
      </c>
      <c r="T206" s="453" t="e">
        <f t="shared" si="76"/>
        <v>#REF!</v>
      </c>
      <c r="U206" s="453" t="e">
        <f t="shared" si="77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1261.43</v>
      </c>
      <c r="C207" s="362" t="e">
        <f>VLOOKUP($A207,'T5_data(mth)'!$B$5:$AL$392,$O$1-1,FALSE)</f>
        <v>#REF!</v>
      </c>
      <c r="D207" s="480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-4.29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0.37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597"/>
      <c r="O207" s="453" t="str">
        <f t="shared" si="71"/>
        <v>-4.3</v>
      </c>
      <c r="P207" s="453" t="e">
        <f t="shared" si="72"/>
        <v>#REF!</v>
      </c>
      <c r="Q207" s="453" t="e">
        <f t="shared" si="73"/>
        <v>#REF!</v>
      </c>
      <c r="R207" s="453" t="str">
        <f t="shared" si="74"/>
        <v>-4.3</v>
      </c>
      <c r="S207" s="453" t="str">
        <f t="shared" si="75"/>
        <v>0.4</v>
      </c>
      <c r="T207" s="453" t="e">
        <f t="shared" si="76"/>
        <v>#REF!</v>
      </c>
      <c r="U207" s="453" t="e">
        <f t="shared" si="77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3046.29</v>
      </c>
      <c r="C208" s="362" t="e">
        <f>VLOOKUP($A208,'T5_data(mth)'!$B$5:$AL$392,$O$1-1,FALSE)</f>
        <v>#REF!</v>
      </c>
      <c r="D208" s="480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34.08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0.88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597"/>
      <c r="O208" s="453" t="str">
        <f t="shared" si="71"/>
        <v>34.1</v>
      </c>
      <c r="P208" s="453" t="e">
        <f t="shared" si="72"/>
        <v>#REF!</v>
      </c>
      <c r="Q208" s="453" t="e">
        <f t="shared" si="73"/>
        <v>#REF!</v>
      </c>
      <c r="R208" s="453" t="str">
        <f t="shared" si="74"/>
        <v>34.1</v>
      </c>
      <c r="S208" s="453" t="str">
        <f t="shared" si="75"/>
        <v>0.9</v>
      </c>
      <c r="T208" s="453" t="e">
        <f t="shared" si="76"/>
        <v>#REF!</v>
      </c>
      <c r="U208" s="453" t="e">
        <f t="shared" si="77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390.36</v>
      </c>
      <c r="C209" s="362" t="e">
        <f>VLOOKUP($A209,'T5_data(mth)'!$B$5:$AL$392,$O$1-1,FALSE)</f>
        <v>#REF!</v>
      </c>
      <c r="D209" s="480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8.48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0.11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597"/>
      <c r="O209" s="453" t="str">
        <f t="shared" si="71"/>
        <v>8.5</v>
      </c>
      <c r="P209" s="453" t="e">
        <f t="shared" si="72"/>
        <v>#REF!</v>
      </c>
      <c r="Q209" s="453" t="e">
        <f t="shared" si="73"/>
        <v>#REF!</v>
      </c>
      <c r="R209" s="453" t="str">
        <f t="shared" si="74"/>
        <v>8.5</v>
      </c>
      <c r="S209" s="453" t="str">
        <f t="shared" si="75"/>
        <v>0.1</v>
      </c>
      <c r="T209" s="453" t="e">
        <f t="shared" si="76"/>
        <v>#REF!</v>
      </c>
      <c r="U209" s="453" t="e">
        <f t="shared" si="77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569.48</v>
      </c>
      <c r="C210" s="362" t="e">
        <f>VLOOKUP($A210,'T5_data(mth)'!$B$5:$AL$392,$O$1-1,FALSE)</f>
        <v>#REF!</v>
      </c>
      <c r="D210" s="480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12.04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597"/>
      <c r="O210" s="453" t="str">
        <f t="shared" si="71"/>
        <v>12.0</v>
      </c>
      <c r="P210" s="453" t="e">
        <f t="shared" si="72"/>
        <v>#REF!</v>
      </c>
      <c r="Q210" s="453" t="e">
        <f t="shared" si="73"/>
        <v>#REF!</v>
      </c>
      <c r="R210" s="453" t="str">
        <f t="shared" si="74"/>
        <v>12.0</v>
      </c>
      <c r="S210" s="453" t="str">
        <f t="shared" si="75"/>
        <v>0.2</v>
      </c>
      <c r="T210" s="453" t="e">
        <f t="shared" si="76"/>
        <v>#REF!</v>
      </c>
      <c r="U210" s="453" t="e">
        <f t="shared" si="77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99.26</v>
      </c>
      <c r="C211" s="362" t="e">
        <f>VLOOKUP($A211,'T5_data(mth)'!$B$5:$AL$392,$O$1-1,FALSE)</f>
        <v>#REF!</v>
      </c>
      <c r="D211" s="480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68.900000000000006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0.03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597"/>
      <c r="O211" s="453" t="str">
        <f t="shared" si="71"/>
        <v>68.9</v>
      </c>
      <c r="P211" s="453" t="e">
        <f t="shared" si="72"/>
        <v>#REF!</v>
      </c>
      <c r="Q211" s="453" t="e">
        <f t="shared" si="73"/>
        <v>#REF!</v>
      </c>
      <c r="R211" s="453" t="str">
        <f t="shared" si="74"/>
        <v>68.9</v>
      </c>
      <c r="S211" s="453" t="str">
        <f t="shared" si="75"/>
        <v>0.03</v>
      </c>
      <c r="T211" s="453" t="e">
        <f t="shared" si="76"/>
        <v>#REF!</v>
      </c>
      <c r="U211" s="453" t="e">
        <f t="shared" si="77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1987.2</v>
      </c>
      <c r="C212" s="362" t="e">
        <f>VLOOKUP($A212,'T5_data(mth)'!$B$5:$AL$392,$O$1-1,FALSE)</f>
        <v>#REF!</v>
      </c>
      <c r="D212" s="480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47.74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0.57999999999999996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597"/>
      <c r="O212" s="453" t="str">
        <f t="shared" si="71"/>
        <v>47.7</v>
      </c>
      <c r="P212" s="453" t="e">
        <f t="shared" si="72"/>
        <v>#REF!</v>
      </c>
      <c r="Q212" s="453" t="e">
        <f t="shared" si="73"/>
        <v>#REF!</v>
      </c>
      <c r="R212" s="453" t="str">
        <f t="shared" si="74"/>
        <v>47.7</v>
      </c>
      <c r="S212" s="453" t="str">
        <f t="shared" si="75"/>
        <v>0.6</v>
      </c>
      <c r="T212" s="453" t="e">
        <f t="shared" si="76"/>
        <v>#REF!</v>
      </c>
      <c r="U212" s="453" t="e">
        <f t="shared" si="77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11.1</v>
      </c>
      <c r="C213" s="362" t="e">
        <f>VLOOKUP($A213,'T5_data(mth)'!$B$5:$AL$392,$O$1-1,FALSE)</f>
        <v>#REF!</v>
      </c>
      <c r="D213" s="480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9.58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597"/>
      <c r="O213" s="453" t="str">
        <f t="shared" si="71"/>
        <v>9.6</v>
      </c>
      <c r="P213" s="453" t="e">
        <f t="shared" si="72"/>
        <v>#REF!</v>
      </c>
      <c r="Q213" s="453" t="e">
        <f t="shared" si="73"/>
        <v>#REF!</v>
      </c>
      <c r="R213" s="453" t="str">
        <f t="shared" si="74"/>
        <v>9.6</v>
      </c>
      <c r="S213" s="453" t="str">
        <f t="shared" si="75"/>
        <v>0.000</v>
      </c>
      <c r="T213" s="453" t="e">
        <f t="shared" si="76"/>
        <v>#REF!</v>
      </c>
      <c r="U213" s="453" t="e">
        <f t="shared" si="77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197.52</v>
      </c>
      <c r="C214" s="362" t="e">
        <f>VLOOKUP($A214,'T5_data(mth)'!$B$5:$AL$392,$O$1-1,FALSE)</f>
        <v>#REF!</v>
      </c>
      <c r="D214" s="480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10.11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597"/>
      <c r="O214" s="453" t="str">
        <f t="shared" si="71"/>
        <v>10.1</v>
      </c>
      <c r="P214" s="453" t="e">
        <f t="shared" si="72"/>
        <v>#REF!</v>
      </c>
      <c r="Q214" s="453" t="e">
        <f t="shared" si="73"/>
        <v>#REF!</v>
      </c>
      <c r="R214" s="453" t="str">
        <f t="shared" si="74"/>
        <v>10.1</v>
      </c>
      <c r="S214" s="453" t="str">
        <f t="shared" si="75"/>
        <v>0.1</v>
      </c>
      <c r="T214" s="453" t="e">
        <f t="shared" si="76"/>
        <v>#REF!</v>
      </c>
      <c r="U214" s="453" t="e">
        <f t="shared" si="77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22.72</v>
      </c>
      <c r="C215" s="362" t="e">
        <f>VLOOKUP($A215,'T5_data(mth)'!$B$5:$AL$392,$O$1-1,FALSE)</f>
        <v>#REF!</v>
      </c>
      <c r="D215" s="480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37.700000000000003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597"/>
      <c r="O215" s="453" t="str">
        <f t="shared" si="71"/>
        <v>37.7</v>
      </c>
      <c r="P215" s="453" t="e">
        <f t="shared" si="72"/>
        <v>#REF!</v>
      </c>
      <c r="Q215" s="453" t="e">
        <f t="shared" si="73"/>
        <v>#REF!</v>
      </c>
      <c r="R215" s="453" t="str">
        <f t="shared" si="74"/>
        <v>37.7</v>
      </c>
      <c r="S215" s="453" t="str">
        <f t="shared" si="75"/>
        <v>0.01</v>
      </c>
      <c r="T215" s="453" t="e">
        <f t="shared" si="76"/>
        <v>#REF!</v>
      </c>
      <c r="U215" s="453" t="e">
        <f t="shared" si="77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174.8</v>
      </c>
      <c r="C216" s="362" t="e">
        <f>VLOOKUP($A216,'T5_data(mth)'!$B$5:$AL$392,$O$1-1,FALSE)</f>
        <v>#REF!</v>
      </c>
      <c r="D216" s="480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7.32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597"/>
      <c r="O216" s="453" t="str">
        <f t="shared" si="71"/>
        <v>7.3</v>
      </c>
      <c r="P216" s="453" t="e">
        <f t="shared" si="72"/>
        <v>#REF!</v>
      </c>
      <c r="Q216" s="453" t="e">
        <f t="shared" si="73"/>
        <v>#REF!</v>
      </c>
      <c r="R216" s="453" t="str">
        <f t="shared" si="74"/>
        <v>7.3</v>
      </c>
      <c r="S216" s="453" t="str">
        <f t="shared" si="75"/>
        <v>0.1</v>
      </c>
      <c r="T216" s="453" t="e">
        <f t="shared" si="76"/>
        <v>#REF!</v>
      </c>
      <c r="U216" s="453" t="e">
        <f t="shared" si="77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1055.69</v>
      </c>
      <c r="C217" s="362" t="e">
        <f>VLOOKUP($A217,'T5_data(mth)'!$B$5:$AL$392,$O$1-1,FALSE)</f>
        <v>#REF!</v>
      </c>
      <c r="D217" s="480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-4.95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0.31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597"/>
      <c r="O217" s="453" t="str">
        <f t="shared" si="71"/>
        <v>-5.0</v>
      </c>
      <c r="P217" s="453" t="e">
        <f t="shared" si="72"/>
        <v>#REF!</v>
      </c>
      <c r="Q217" s="453" t="e">
        <f t="shared" si="73"/>
        <v>#REF!</v>
      </c>
      <c r="R217" s="453" t="str">
        <f t="shared" si="74"/>
        <v>-5.0</v>
      </c>
      <c r="S217" s="453" t="str">
        <f t="shared" si="75"/>
        <v>0.3</v>
      </c>
      <c r="T217" s="453" t="e">
        <f t="shared" si="76"/>
        <v>#REF!</v>
      </c>
      <c r="U217" s="453" t="e">
        <f t="shared" si="77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</v>
      </c>
      <c r="C218" s="362" t="e">
        <f>VLOOKUP($A218,'T5_data(mth)'!$B$5:$AL$392,$O$1-1,FALSE)</f>
        <v>#REF!</v>
      </c>
      <c r="D218" s="480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-3.23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597"/>
      <c r="O218" s="453" t="str">
        <f t="shared" si="71"/>
        <v>-3.2</v>
      </c>
      <c r="P218" s="453" t="e">
        <f t="shared" si="72"/>
        <v>#REF!</v>
      </c>
      <c r="Q218" s="453" t="e">
        <f t="shared" si="73"/>
        <v>#REF!</v>
      </c>
      <c r="R218" s="453" t="str">
        <f t="shared" si="74"/>
        <v>-3.2</v>
      </c>
      <c r="S218" s="453" t="str">
        <f t="shared" si="75"/>
        <v>0.000</v>
      </c>
      <c r="T218" s="453" t="e">
        <f t="shared" si="76"/>
        <v>#REF!</v>
      </c>
      <c r="U218" s="453" t="e">
        <f t="shared" si="77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257.18</v>
      </c>
      <c r="C219" s="362" t="e">
        <f>VLOOKUP($A219,'T5_data(mth)'!$B$5:$AL$392,$O$1-1,FALSE)</f>
        <v>#REF!</v>
      </c>
      <c r="D219" s="480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43.76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7.0000000000000007E-2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597"/>
      <c r="O219" s="453" t="str">
        <f t="shared" si="71"/>
        <v>43.8</v>
      </c>
      <c r="P219" s="453" t="e">
        <f t="shared" si="72"/>
        <v>#REF!</v>
      </c>
      <c r="Q219" s="453" t="e">
        <f t="shared" si="73"/>
        <v>#REF!</v>
      </c>
      <c r="R219" s="453" t="str">
        <f t="shared" si="74"/>
        <v>43.8</v>
      </c>
      <c r="S219" s="453" t="str">
        <f t="shared" si="75"/>
        <v>0.1</v>
      </c>
      <c r="T219" s="453" t="e">
        <f t="shared" si="76"/>
        <v>#REF!</v>
      </c>
      <c r="U219" s="453" t="e">
        <f t="shared" si="77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797.01</v>
      </c>
      <c r="C220" s="464" t="e">
        <f>VLOOKUP($A220,'T5_data(mth)'!$B$5:$AL$392,$O$1-1,FALSE)</f>
        <v>#REF!</v>
      </c>
      <c r="D220" s="480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-14.32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0.23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597"/>
      <c r="O220" s="453" t="str">
        <f t="shared" si="71"/>
        <v>-14.3</v>
      </c>
      <c r="P220" s="453" t="e">
        <f t="shared" si="72"/>
        <v>#REF!</v>
      </c>
      <c r="Q220" s="453" t="e">
        <f t="shared" si="73"/>
        <v>#REF!</v>
      </c>
      <c r="R220" s="453" t="str">
        <f t="shared" si="74"/>
        <v>-14.3</v>
      </c>
      <c r="S220" s="453" t="str">
        <f t="shared" si="75"/>
        <v>0.2</v>
      </c>
      <c r="T220" s="453" t="e">
        <f t="shared" si="76"/>
        <v>#REF!</v>
      </c>
      <c r="U220" s="453" t="e">
        <f t="shared" si="77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79" t="s">
        <v>391</v>
      </c>
      <c r="B221" s="480">
        <v>3682.1028896571997</v>
      </c>
      <c r="C221" s="602">
        <v>175.74567268550001</v>
      </c>
      <c r="D221" s="602">
        <v>234.6289355875</v>
      </c>
      <c r="E221" s="480">
        <v>410.37460827300004</v>
      </c>
      <c r="F221" s="662">
        <v>10.468444413766107</v>
      </c>
      <c r="G221" s="663">
        <v>-36.266196188215261</v>
      </c>
      <c r="H221" s="663">
        <v>6.3100788520237074</v>
      </c>
      <c r="I221" s="662">
        <v>-17.338509206173271</v>
      </c>
      <c r="J221" s="676">
        <f>B221/B$6*100</f>
        <v>1.0674527142410959</v>
      </c>
      <c r="K221" s="676">
        <f t="shared" ref="K221" si="84">C221/C$6*100</f>
        <v>0.50390868733562855</v>
      </c>
      <c r="L221" s="676">
        <f t="shared" ref="L221" si="85">D221/D$6*100</f>
        <v>0.72700646141906855</v>
      </c>
      <c r="M221" s="676">
        <f t="shared" ref="M221" si="86">E221/E$6*100</f>
        <v>0.61113315573708193</v>
      </c>
      <c r="N221" s="469">
        <v>1</v>
      </c>
      <c r="O221" s="608" t="str">
        <f t="shared" si="71"/>
        <v>10.5</v>
      </c>
      <c r="P221" s="608" t="str">
        <f t="shared" si="72"/>
        <v>-36.3</v>
      </c>
      <c r="Q221" s="608" t="str">
        <f t="shared" si="73"/>
        <v>6.3</v>
      </c>
      <c r="R221" s="608" t="str">
        <f t="shared" si="74"/>
        <v>-17.3</v>
      </c>
      <c r="S221" s="608" t="str">
        <f t="shared" si="75"/>
        <v>1.1</v>
      </c>
      <c r="T221" s="608" t="str">
        <f t="shared" si="76"/>
        <v>0.5</v>
      </c>
      <c r="U221" s="608" t="str">
        <f t="shared" si="77"/>
        <v>0.7</v>
      </c>
      <c r="V221" s="608" t="str">
        <f>IF(FIXED(M221,1)="0.0",IF(FIXED(M221,2)="0.00",FIXED(M221,3),FIXED(M221,2)),FIXED(M221,1))</f>
        <v>0.6</v>
      </c>
    </row>
    <row r="222" spans="1:22" s="321" customFormat="1" ht="24.6" hidden="1">
      <c r="A222" s="467" t="s">
        <v>392</v>
      </c>
      <c r="B222" s="361">
        <f>VLOOKUP($A222,'T5_data(ytd)'!$B$3:$F$390,3,FALSE)</f>
        <v>2866.6</v>
      </c>
      <c r="C222" s="361" t="e">
        <f>VLOOKUP($A222,'T5_data(mth)'!$B$5:$AL$392,$O$1-1,FALSE)</f>
        <v>#REF!</v>
      </c>
      <c r="D222" s="480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12.25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0.83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597"/>
      <c r="O222" s="453" t="str">
        <f t="shared" si="71"/>
        <v>12.3</v>
      </c>
      <c r="P222" s="453" t="e">
        <f t="shared" si="72"/>
        <v>#REF!</v>
      </c>
      <c r="Q222" s="453" t="e">
        <f t="shared" si="73"/>
        <v>#REF!</v>
      </c>
      <c r="R222" s="453" t="str">
        <f t="shared" si="74"/>
        <v>12.3</v>
      </c>
      <c r="S222" s="453" t="str">
        <f t="shared" si="75"/>
        <v>0.8</v>
      </c>
      <c r="T222" s="453" t="e">
        <f t="shared" si="76"/>
        <v>#REF!</v>
      </c>
      <c r="U222" s="453" t="e">
        <f t="shared" si="77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815.5</v>
      </c>
      <c r="C223" s="362" t="e">
        <f>VLOOKUP($A223,'T5_data(mth)'!$B$5:$AL$392,$O$1-1,FALSE)</f>
        <v>#REF!</v>
      </c>
      <c r="D223" s="480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4.63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0.24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597"/>
      <c r="O223" s="453" t="str">
        <f t="shared" si="71"/>
        <v>4.6</v>
      </c>
      <c r="P223" s="453" t="e">
        <f t="shared" si="72"/>
        <v>#REF!</v>
      </c>
      <c r="Q223" s="453" t="e">
        <f t="shared" si="73"/>
        <v>#REF!</v>
      </c>
      <c r="R223" s="453" t="str">
        <f t="shared" si="74"/>
        <v>4.6</v>
      </c>
      <c r="S223" s="453" t="str">
        <f t="shared" si="75"/>
        <v>0.2</v>
      </c>
      <c r="T223" s="453" t="e">
        <f t="shared" si="76"/>
        <v>#REF!</v>
      </c>
      <c r="U223" s="453" t="e">
        <f t="shared" si="77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98.35</v>
      </c>
      <c r="C224" s="362" t="e">
        <f>VLOOKUP($A224,'T5_data(mth)'!$B$5:$AL$392,$O$1-1,FALSE)</f>
        <v>#REF!</v>
      </c>
      <c r="D224" s="480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-6.43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597"/>
      <c r="O224" s="453" t="str">
        <f t="shared" si="71"/>
        <v>-6.4</v>
      </c>
      <c r="P224" s="453" t="e">
        <f t="shared" si="72"/>
        <v>#REF!</v>
      </c>
      <c r="Q224" s="453" t="e">
        <f t="shared" si="73"/>
        <v>#REF!</v>
      </c>
      <c r="R224" s="453" t="str">
        <f t="shared" si="74"/>
        <v>-6.4</v>
      </c>
      <c r="S224" s="453" t="str">
        <f t="shared" si="75"/>
        <v>0.03</v>
      </c>
      <c r="T224" s="453" t="e">
        <f t="shared" si="76"/>
        <v>#REF!</v>
      </c>
      <c r="U224" s="453" t="e">
        <f t="shared" si="77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41.68</v>
      </c>
      <c r="C225" s="362" t="e">
        <f>VLOOKUP($A225,'T5_data(mth)'!$B$5:$AL$392,$O$1-1,FALSE)</f>
        <v>#REF!</v>
      </c>
      <c r="D225" s="480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-11.43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0.01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597"/>
      <c r="O225" s="453" t="str">
        <f t="shared" si="71"/>
        <v>-11.4</v>
      </c>
      <c r="P225" s="453" t="e">
        <f t="shared" si="72"/>
        <v>#REF!</v>
      </c>
      <c r="Q225" s="453" t="e">
        <f t="shared" si="73"/>
        <v>#REF!</v>
      </c>
      <c r="R225" s="453" t="str">
        <f t="shared" si="74"/>
        <v>-11.4</v>
      </c>
      <c r="S225" s="453" t="str">
        <f t="shared" si="75"/>
        <v>0.01</v>
      </c>
      <c r="T225" s="453" t="e">
        <f t="shared" si="76"/>
        <v>#REF!</v>
      </c>
      <c r="U225" s="453" t="e">
        <f t="shared" si="77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56.66</v>
      </c>
      <c r="C226" s="362" t="e">
        <f>VLOOKUP($A226,'T5_data(mth)'!$B$5:$AL$392,$O$1-1,FALSE)</f>
        <v>#REF!</v>
      </c>
      <c r="D226" s="480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-2.39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597"/>
      <c r="O226" s="453" t="str">
        <f t="shared" si="71"/>
        <v>-2.4</v>
      </c>
      <c r="P226" s="453" t="e">
        <f t="shared" si="72"/>
        <v>#REF!</v>
      </c>
      <c r="Q226" s="453" t="e">
        <f t="shared" si="73"/>
        <v>#REF!</v>
      </c>
      <c r="R226" s="453" t="str">
        <f t="shared" si="74"/>
        <v>-2.4</v>
      </c>
      <c r="S226" s="453" t="str">
        <f t="shared" si="75"/>
        <v>0.02</v>
      </c>
      <c r="T226" s="453" t="e">
        <f t="shared" si="76"/>
        <v>#REF!</v>
      </c>
      <c r="U226" s="453" t="e">
        <f t="shared" si="77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259.83999999999997</v>
      </c>
      <c r="C227" s="362" t="e">
        <f>VLOOKUP($A227,'T5_data(mth)'!$B$5:$AL$392,$O$1-1,FALSE)</f>
        <v>#REF!</v>
      </c>
      <c r="D227" s="480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9.0299999999999994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597"/>
      <c r="O227" s="453" t="str">
        <f t="shared" si="71"/>
        <v>9.0</v>
      </c>
      <c r="P227" s="453" t="e">
        <f t="shared" si="72"/>
        <v>#REF!</v>
      </c>
      <c r="Q227" s="453" t="e">
        <f t="shared" si="73"/>
        <v>#REF!</v>
      </c>
      <c r="R227" s="453" t="str">
        <f t="shared" si="74"/>
        <v>9.0</v>
      </c>
      <c r="S227" s="453" t="str">
        <f t="shared" si="75"/>
        <v>0.1</v>
      </c>
      <c r="T227" s="453" t="e">
        <f t="shared" si="76"/>
        <v>#REF!</v>
      </c>
      <c r="U227" s="453" t="e">
        <f t="shared" si="77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169.31</v>
      </c>
      <c r="C228" s="362" t="e">
        <f>VLOOKUP($A228,'T5_data(mth)'!$B$5:$AL$392,$O$1-1,FALSE)</f>
        <v>#REF!</v>
      </c>
      <c r="D228" s="480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-0.99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0.05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597"/>
      <c r="O228" s="453" t="str">
        <f t="shared" si="71"/>
        <v>-1.0</v>
      </c>
      <c r="P228" s="453" t="e">
        <f t="shared" si="72"/>
        <v>#REF!</v>
      </c>
      <c r="Q228" s="453" t="e">
        <f t="shared" si="73"/>
        <v>#REF!</v>
      </c>
      <c r="R228" s="453" t="str">
        <f t="shared" si="74"/>
        <v>-1.0</v>
      </c>
      <c r="S228" s="453" t="str">
        <f t="shared" si="75"/>
        <v>0.1</v>
      </c>
      <c r="T228" s="453" t="e">
        <f t="shared" si="76"/>
        <v>#REF!</v>
      </c>
      <c r="U228" s="453" t="e">
        <f t="shared" si="77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296.02</v>
      </c>
      <c r="C229" s="362" t="e">
        <f>VLOOKUP($A229,'T5_data(mth)'!$B$5:$AL$392,$O$1-1,FALSE)</f>
        <v>#REF!</v>
      </c>
      <c r="D229" s="480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-8.76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0.09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597"/>
      <c r="O229" s="453" t="str">
        <f t="shared" si="71"/>
        <v>-8.8</v>
      </c>
      <c r="P229" s="453" t="e">
        <f t="shared" si="72"/>
        <v>#REF!</v>
      </c>
      <c r="Q229" s="453" t="e">
        <f t="shared" si="73"/>
        <v>#REF!</v>
      </c>
      <c r="R229" s="453" t="str">
        <f t="shared" si="74"/>
        <v>-8.8</v>
      </c>
      <c r="S229" s="453" t="str">
        <f t="shared" si="75"/>
        <v>0.1</v>
      </c>
      <c r="T229" s="453" t="e">
        <f t="shared" si="76"/>
        <v>#REF!</v>
      </c>
      <c r="U229" s="453" t="e">
        <f t="shared" si="77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3121.93</v>
      </c>
      <c r="C230" s="362" t="e">
        <f>VLOOKUP($A230,'T5_data(mth)'!$B$5:$AL$392,$O$1-1,FALSE)</f>
        <v>#REF!</v>
      </c>
      <c r="D230" s="480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18.7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0.91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597"/>
      <c r="O230" s="453" t="str">
        <f t="shared" si="71"/>
        <v>18.7</v>
      </c>
      <c r="P230" s="453" t="e">
        <f t="shared" si="72"/>
        <v>#REF!</v>
      </c>
      <c r="Q230" s="453" t="e">
        <f t="shared" si="73"/>
        <v>#REF!</v>
      </c>
      <c r="R230" s="453" t="str">
        <f t="shared" si="74"/>
        <v>18.7</v>
      </c>
      <c r="S230" s="453" t="str">
        <f t="shared" si="75"/>
        <v>0.9</v>
      </c>
      <c r="T230" s="453" t="e">
        <f t="shared" si="76"/>
        <v>#REF!</v>
      </c>
      <c r="U230" s="453" t="e">
        <f t="shared" si="77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2841.59</v>
      </c>
      <c r="C231" s="362" t="e">
        <f>VLOOKUP($A231,'T5_data(mth)'!$B$5:$AL$392,$O$1-1,FALSE)</f>
        <v>#REF!</v>
      </c>
      <c r="D231" s="480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20.170000000000002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0.82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597"/>
      <c r="O231" s="453" t="str">
        <f t="shared" si="71"/>
        <v>20.2</v>
      </c>
      <c r="P231" s="453" t="e">
        <f t="shared" si="72"/>
        <v>#REF!</v>
      </c>
      <c r="Q231" s="453" t="e">
        <f t="shared" si="73"/>
        <v>#REF!</v>
      </c>
      <c r="R231" s="453" t="str">
        <f t="shared" si="74"/>
        <v>20.2</v>
      </c>
      <c r="S231" s="453" t="str">
        <f t="shared" si="75"/>
        <v>0.8</v>
      </c>
      <c r="T231" s="453" t="e">
        <f t="shared" si="76"/>
        <v>#REF!</v>
      </c>
      <c r="U231" s="453" t="e">
        <f t="shared" si="77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280.33</v>
      </c>
      <c r="C232" s="464" t="e">
        <f>VLOOKUP($A232,'T5_data(mth)'!$B$5:$AL$392,$O$1-1,FALSE)</f>
        <v>#REF!</v>
      </c>
      <c r="D232" s="480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5.59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0.08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597"/>
      <c r="O232" s="453" t="str">
        <f t="shared" si="71"/>
        <v>5.6</v>
      </c>
      <c r="P232" s="453" t="e">
        <f t="shared" si="72"/>
        <v>#REF!</v>
      </c>
      <c r="Q232" s="453" t="e">
        <f t="shared" si="73"/>
        <v>#REF!</v>
      </c>
      <c r="R232" s="453" t="str">
        <f t="shared" si="74"/>
        <v>5.6</v>
      </c>
      <c r="S232" s="453" t="str">
        <f t="shared" si="75"/>
        <v>0.1</v>
      </c>
      <c r="T232" s="453" t="e">
        <f t="shared" si="76"/>
        <v>#REF!</v>
      </c>
      <c r="U232" s="453" t="e">
        <f t="shared" si="77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79" t="s">
        <v>403</v>
      </c>
      <c r="B233" s="480">
        <v>42677.237256037901</v>
      </c>
      <c r="C233" s="602">
        <v>7055.8092687539001</v>
      </c>
      <c r="D233" s="602">
        <v>4330.9280050745001</v>
      </c>
      <c r="E233" s="480">
        <v>11386.737273828399</v>
      </c>
      <c r="F233" s="662">
        <v>39.213591161229431</v>
      </c>
      <c r="G233" s="663">
        <v>169.28740906095959</v>
      </c>
      <c r="H233" s="663">
        <v>84.79875613544894</v>
      </c>
      <c r="I233" s="662">
        <v>129.39698041366916</v>
      </c>
      <c r="J233" s="676">
        <f>B233/B$6*100</f>
        <v>12.372259578414466</v>
      </c>
      <c r="K233" s="676">
        <f t="shared" ref="K233" si="87">C233/C$6*100</f>
        <v>20.230845700940474</v>
      </c>
      <c r="L233" s="676">
        <f t="shared" ref="L233" si="88">D233/D$6*100</f>
        <v>13.419541096864194</v>
      </c>
      <c r="M233" s="676">
        <f t="shared" ref="M233" si="89">E233/E$6*100</f>
        <v>16.957220411343005</v>
      </c>
      <c r="N233" s="469">
        <v>1</v>
      </c>
      <c r="O233" s="608" t="str">
        <f t="shared" si="71"/>
        <v>39.2</v>
      </c>
      <c r="P233" s="608" t="str">
        <f t="shared" si="72"/>
        <v>169.3</v>
      </c>
      <c r="Q233" s="608" t="str">
        <f t="shared" si="73"/>
        <v>84.8</v>
      </c>
      <c r="R233" s="608" t="str">
        <f t="shared" si="74"/>
        <v>129.4</v>
      </c>
      <c r="S233" s="608" t="str">
        <f t="shared" si="75"/>
        <v>12.4</v>
      </c>
      <c r="T233" s="608" t="str">
        <f t="shared" si="76"/>
        <v>20.2</v>
      </c>
      <c r="U233" s="608" t="str">
        <f t="shared" si="77"/>
        <v>13.4</v>
      </c>
      <c r="V233" s="608" t="str">
        <f>IF(FIXED(M233,1)="0.0",IF(FIXED(M233,2)="0.00",FIXED(M233,3),FIXED(M233,2)),FIXED(M233,1))</f>
        <v>17.0</v>
      </c>
    </row>
    <row r="234" spans="1:22" s="321" customFormat="1" ht="24.6" hidden="1">
      <c r="A234" s="467" t="s">
        <v>404</v>
      </c>
      <c r="B234" s="355">
        <f>VLOOKUP($A234,'T5_data(ytd)'!$B231:$F619,3,FALSE)</f>
        <v>3556.42</v>
      </c>
      <c r="C234" s="355" t="e">
        <f>VLOOKUP($A234,'T5_data(mth)'!$B233:$AL621,$O$1-1,FALSE)</f>
        <v>#REF!</v>
      </c>
      <c r="D234" s="480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30.74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1.03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597"/>
      <c r="O234" s="453" t="str">
        <f t="shared" si="71"/>
        <v>30.7</v>
      </c>
      <c r="P234" s="453" t="e">
        <f t="shared" si="72"/>
        <v>#REF!</v>
      </c>
      <c r="Q234" s="453" t="e">
        <f t="shared" si="73"/>
        <v>#REF!</v>
      </c>
      <c r="R234" s="453" t="str">
        <f t="shared" si="74"/>
        <v>30.7</v>
      </c>
      <c r="S234" s="453" t="str">
        <f t="shared" si="75"/>
        <v>1.0</v>
      </c>
      <c r="T234" s="453" t="e">
        <f t="shared" si="76"/>
        <v>#REF!</v>
      </c>
      <c r="U234" s="453" t="e">
        <f t="shared" si="77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3973.16</v>
      </c>
      <c r="C235" s="466" t="e">
        <f>VLOOKUP($A235,'T5_data(mth)'!$B234:$AL622,$O$1-1,FALSE)</f>
        <v>#REF!</v>
      </c>
      <c r="D235" s="480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29.83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1.1499999999999999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597"/>
      <c r="O235" s="453" t="str">
        <f t="shared" si="71"/>
        <v>29.8</v>
      </c>
      <c r="P235" s="453" t="e">
        <f t="shared" si="72"/>
        <v>#REF!</v>
      </c>
      <c r="Q235" s="453" t="e">
        <f t="shared" si="73"/>
        <v>#REF!</v>
      </c>
      <c r="R235" s="453" t="str">
        <f t="shared" si="74"/>
        <v>29.8</v>
      </c>
      <c r="S235" s="453" t="str">
        <f t="shared" si="75"/>
        <v>1.2</v>
      </c>
      <c r="T235" s="453" t="e">
        <f t="shared" si="76"/>
        <v>#REF!</v>
      </c>
      <c r="U235" s="453" t="e">
        <f t="shared" si="77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79" t="s">
        <v>406</v>
      </c>
      <c r="B236" s="480">
        <v>34515.428666439402</v>
      </c>
      <c r="C236" s="602">
        <v>6070.5782459614002</v>
      </c>
      <c r="D236" s="602">
        <v>3475.8890157630999</v>
      </c>
      <c r="E236" s="480">
        <v>9546.4672617244996</v>
      </c>
      <c r="F236" s="662">
        <v>41.292121590720683</v>
      </c>
      <c r="G236" s="663">
        <v>197.88374458091306</v>
      </c>
      <c r="H236" s="663">
        <v>89.794129953809318</v>
      </c>
      <c r="I236" s="662">
        <v>146.72327451609729</v>
      </c>
      <c r="J236" s="676">
        <f>B236/B$6*100</f>
        <v>10.00612669371001</v>
      </c>
      <c r="K236" s="676">
        <f t="shared" ref="K236" si="90">C236/C$6*100</f>
        <v>17.405931358348703</v>
      </c>
      <c r="L236" s="676">
        <f t="shared" ref="L236" si="91">D236/D$6*100</f>
        <v>10.770171067382908</v>
      </c>
      <c r="M236" s="676">
        <f t="shared" ref="M236" si="92">E236/E$6*100</f>
        <v>14.21667555980286</v>
      </c>
      <c r="N236" s="469">
        <v>1</v>
      </c>
      <c r="O236" s="608" t="str">
        <f t="shared" si="71"/>
        <v>41.3</v>
      </c>
      <c r="P236" s="608" t="str">
        <f t="shared" si="72"/>
        <v>197.9</v>
      </c>
      <c r="Q236" s="608" t="str">
        <f t="shared" si="73"/>
        <v>89.8</v>
      </c>
      <c r="R236" s="608" t="str">
        <f t="shared" si="74"/>
        <v>146.7</v>
      </c>
      <c r="S236" s="608" t="str">
        <f t="shared" si="75"/>
        <v>10.0</v>
      </c>
      <c r="T236" s="608" t="str">
        <f t="shared" si="76"/>
        <v>17.4</v>
      </c>
      <c r="U236" s="608" t="str">
        <f t="shared" si="77"/>
        <v>10.8</v>
      </c>
      <c r="V236" s="608" t="str">
        <f>IF(FIXED(M236,1)="0.0",IF(FIXED(M236,2)="0.00",FIXED(M236,3),FIXED(M236,2)),FIXED(M236,1))</f>
        <v>14.2</v>
      </c>
    </row>
    <row r="237" spans="1:22" s="321" customFormat="1" ht="24.6" hidden="1">
      <c r="A237" s="467" t="s">
        <v>407</v>
      </c>
      <c r="B237" s="361">
        <f>VLOOKUP($A237,'T5_data(ytd)'!$B234:$F622,3,FALSE)</f>
        <v>546.85</v>
      </c>
      <c r="C237" s="361" t="e">
        <f>VLOOKUP($A237,'T5_data(mth)'!$B236:$AL624,$O$1-1,FALSE)</f>
        <v>#REF!</v>
      </c>
      <c r="D237" s="480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42.69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0.16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597"/>
      <c r="O237" s="453" t="str">
        <f t="shared" si="71"/>
        <v>42.7</v>
      </c>
      <c r="P237" s="453" t="e">
        <f t="shared" si="72"/>
        <v>#REF!</v>
      </c>
      <c r="Q237" s="453" t="e">
        <f t="shared" si="73"/>
        <v>#REF!</v>
      </c>
      <c r="R237" s="453" t="str">
        <f t="shared" si="74"/>
        <v>42.7</v>
      </c>
      <c r="S237" s="453" t="str">
        <f t="shared" si="75"/>
        <v>0.2</v>
      </c>
      <c r="T237" s="453" t="e">
        <f t="shared" si="76"/>
        <v>#REF!</v>
      </c>
      <c r="U237" s="453" t="e">
        <f t="shared" si="77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85.38</v>
      </c>
      <c r="C238" s="464" t="e">
        <f>VLOOKUP($A238,'T5_data(mth)'!$B237:$AL625,$O$1-1,FALSE)</f>
        <v>#REF!</v>
      </c>
      <c r="D238" s="480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33.99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597"/>
      <c r="O238" s="453" t="str">
        <f t="shared" si="71"/>
        <v>34.0</v>
      </c>
      <c r="P238" s="453" t="e">
        <f t="shared" si="72"/>
        <v>#REF!</v>
      </c>
      <c r="Q238" s="453" t="e">
        <f t="shared" si="73"/>
        <v>#REF!</v>
      </c>
      <c r="R238" s="453" t="str">
        <f t="shared" si="74"/>
        <v>34.0</v>
      </c>
      <c r="S238" s="453" t="str">
        <f t="shared" si="75"/>
        <v>0.02</v>
      </c>
      <c r="T238" s="453" t="e">
        <f t="shared" si="76"/>
        <v>#REF!</v>
      </c>
      <c r="U238" s="453" t="e">
        <f t="shared" si="77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79" t="s">
        <v>409</v>
      </c>
      <c r="B239" s="480">
        <v>696.77412419079997</v>
      </c>
      <c r="C239" s="602">
        <v>65.220325607099994</v>
      </c>
      <c r="D239" s="602">
        <v>56.232993564300003</v>
      </c>
      <c r="E239" s="480">
        <v>121.4533191714</v>
      </c>
      <c r="F239" s="662">
        <v>12.855089363640033</v>
      </c>
      <c r="G239" s="663">
        <v>9.9820256672479104</v>
      </c>
      <c r="H239" s="663">
        <v>41.03151212863898</v>
      </c>
      <c r="I239" s="662">
        <v>22.46544758208104</v>
      </c>
      <c r="J239" s="676">
        <f>B239/B$6*100</f>
        <v>0.20199691653637533</v>
      </c>
      <c r="K239" s="676">
        <f t="shared" ref="K239" si="93">C239/C$6*100</f>
        <v>0.18700368641843432</v>
      </c>
      <c r="L239" s="676">
        <f t="shared" ref="L239" si="94">D239/D$6*100</f>
        <v>0.17424001674736744</v>
      </c>
      <c r="M239" s="676">
        <f t="shared" ref="M239" si="95">E239/E$6*100</f>
        <v>0.18086925634196011</v>
      </c>
      <c r="N239" s="469">
        <v>1</v>
      </c>
      <c r="O239" s="608" t="str">
        <f t="shared" si="71"/>
        <v>12.9</v>
      </c>
      <c r="P239" s="608" t="str">
        <f t="shared" si="72"/>
        <v>10.0</v>
      </c>
      <c r="Q239" s="608" t="str">
        <f t="shared" si="73"/>
        <v>41.0</v>
      </c>
      <c r="R239" s="608" t="str">
        <f t="shared" si="74"/>
        <v>22.5</v>
      </c>
      <c r="S239" s="608" t="str">
        <f t="shared" si="75"/>
        <v>0.2</v>
      </c>
      <c r="T239" s="608" t="str">
        <f t="shared" si="76"/>
        <v>0.2</v>
      </c>
      <c r="U239" s="608" t="str">
        <f t="shared" si="77"/>
        <v>0.2</v>
      </c>
      <c r="V239" s="608" t="str">
        <f t="shared" ref="V239:V240" si="96">IF(FIXED(M239,1)="0.0",IF(FIXED(M239,2)="0.00",FIXED(M239,3),FIXED(M239,2)),FIXED(M239,1))</f>
        <v>0.2</v>
      </c>
    </row>
    <row r="240" spans="1:22" ht="21" customHeight="1">
      <c r="A240" s="476" t="s">
        <v>410</v>
      </c>
      <c r="B240" s="477">
        <v>39551.365537494297</v>
      </c>
      <c r="C240" s="475">
        <v>3724.5020696769998</v>
      </c>
      <c r="D240" s="475">
        <v>3440.6448189763</v>
      </c>
      <c r="E240" s="477">
        <v>7165.1468886533003</v>
      </c>
      <c r="F240" s="661">
        <v>12.242364091218903</v>
      </c>
      <c r="G240" s="660">
        <v>7.9215997959594517</v>
      </c>
      <c r="H240" s="660">
        <v>10.253047858149444</v>
      </c>
      <c r="I240" s="661">
        <v>9.0287097562817138</v>
      </c>
      <c r="J240" s="657">
        <f>B240/B$6*100</f>
        <v>11.46605995544861</v>
      </c>
      <c r="K240" s="657">
        <f t="shared" ref="K240" si="97">C240/C$6*100</f>
        <v>10.679118980461906</v>
      </c>
      <c r="L240" s="657">
        <f t="shared" ref="L240" si="98">D240/D$6*100</f>
        <v>10.660965616114202</v>
      </c>
      <c r="M240" s="657">
        <f t="shared" ref="M240" si="99">E240/E$6*100</f>
        <v>10.670394174264814</v>
      </c>
      <c r="N240" s="469">
        <v>1</v>
      </c>
      <c r="O240" s="608" t="str">
        <f t="shared" si="71"/>
        <v>12.2</v>
      </c>
      <c r="P240" s="608" t="str">
        <f t="shared" si="72"/>
        <v>7.9</v>
      </c>
      <c r="Q240" s="608" t="str">
        <f t="shared" si="73"/>
        <v>10.3</v>
      </c>
      <c r="R240" s="608" t="str">
        <f t="shared" si="74"/>
        <v>9.0</v>
      </c>
      <c r="S240" s="608" t="str">
        <f t="shared" si="75"/>
        <v>11.5</v>
      </c>
      <c r="T240" s="608" t="str">
        <f t="shared" si="76"/>
        <v>10.7</v>
      </c>
      <c r="U240" s="608" t="str">
        <f t="shared" si="77"/>
        <v>10.7</v>
      </c>
      <c r="V240" s="608" t="str">
        <f t="shared" si="96"/>
        <v>10.7</v>
      </c>
    </row>
    <row r="241" spans="1:22" s="321" customFormat="1" ht="24.6" hidden="1">
      <c r="A241" s="467" t="s">
        <v>411</v>
      </c>
      <c r="B241" s="355">
        <f>VLOOKUP($A241,'T5_data(ytd)'!$B238:$F626,3,FALSE)</f>
        <v>8.18</v>
      </c>
      <c r="C241" s="355" t="e">
        <f>VLOOKUP($A241,'T5_data(mth)'!$B240:$AL628,$O$1-1,FALSE)</f>
        <v>#REF!</v>
      </c>
      <c r="D241" s="480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598"/>
      <c r="O241" s="453" t="str">
        <f t="shared" si="71"/>
        <v>0.000</v>
      </c>
      <c r="P241" s="453" t="e">
        <f t="shared" si="72"/>
        <v>#REF!</v>
      </c>
      <c r="Q241" s="453" t="e">
        <f t="shared" si="73"/>
        <v>#REF!</v>
      </c>
      <c r="R241" s="453" t="str">
        <f t="shared" si="74"/>
        <v>23.9</v>
      </c>
      <c r="S241" s="453" t="e">
        <f t="shared" si="75"/>
        <v>#N/A</v>
      </c>
      <c r="T241" s="453" t="e">
        <f t="shared" si="76"/>
        <v>#N/A</v>
      </c>
      <c r="U241" s="453" t="e">
        <f t="shared" si="77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0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598"/>
      <c r="O242" s="453" t="str">
        <f t="shared" si="71"/>
        <v>0.000</v>
      </c>
      <c r="P242" s="453" t="e">
        <f t="shared" si="72"/>
        <v>#REF!</v>
      </c>
      <c r="Q242" s="453" t="e">
        <f t="shared" si="73"/>
        <v>#REF!</v>
      </c>
      <c r="R242" s="453" t="e">
        <f t="shared" si="74"/>
        <v>#DIV/0!</v>
      </c>
      <c r="S242" s="453" t="e">
        <f t="shared" si="75"/>
        <v>#N/A</v>
      </c>
      <c r="T242" s="453" t="e">
        <f t="shared" si="76"/>
        <v>#N/A</v>
      </c>
      <c r="U242" s="453" t="e">
        <f t="shared" si="77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0.47</v>
      </c>
      <c r="C243" s="356" t="e">
        <f>VLOOKUP($A243,'T5_data(mth)'!$B242:$AL630,$O$1-1,FALSE)</f>
        <v>#REF!</v>
      </c>
      <c r="D243" s="480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598"/>
      <c r="O243" s="453" t="str">
        <f t="shared" si="71"/>
        <v>0.000</v>
      </c>
      <c r="P243" s="453" t="e">
        <f t="shared" si="72"/>
        <v>#REF!</v>
      </c>
      <c r="Q243" s="453" t="e">
        <f t="shared" si="73"/>
        <v>#REF!</v>
      </c>
      <c r="R243" s="453" t="str">
        <f t="shared" si="74"/>
        <v>-25.4</v>
      </c>
      <c r="S243" s="453" t="e">
        <f t="shared" si="75"/>
        <v>#N/A</v>
      </c>
      <c r="T243" s="453" t="e">
        <f t="shared" si="76"/>
        <v>#N/A</v>
      </c>
      <c r="U243" s="453" t="e">
        <f t="shared" si="77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6.91</v>
      </c>
      <c r="C244" s="356" t="e">
        <f>VLOOKUP($A244,'T5_data(mth)'!$B243:$AL631,$O$1-1,FALSE)</f>
        <v>#REF!</v>
      </c>
      <c r="D244" s="480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598"/>
      <c r="O244" s="453" t="str">
        <f t="shared" si="71"/>
        <v>0.000</v>
      </c>
      <c r="P244" s="453" t="e">
        <f t="shared" si="72"/>
        <v>#REF!</v>
      </c>
      <c r="Q244" s="453" t="e">
        <f t="shared" si="73"/>
        <v>#REF!</v>
      </c>
      <c r="R244" s="453" t="str">
        <f t="shared" si="74"/>
        <v>34.7</v>
      </c>
      <c r="S244" s="453" t="e">
        <f t="shared" si="75"/>
        <v>#N/A</v>
      </c>
      <c r="T244" s="453" t="e">
        <f t="shared" si="76"/>
        <v>#N/A</v>
      </c>
      <c r="U244" s="453" t="e">
        <f t="shared" si="77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0.79</v>
      </c>
      <c r="C245" s="466" t="e">
        <f>VLOOKUP($A245,'T5_data(mth)'!$B244:$AL632,$O$1-1,FALSE)</f>
        <v>#REF!</v>
      </c>
      <c r="D245" s="480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598"/>
      <c r="O245" s="453" t="str">
        <f t="shared" si="71"/>
        <v>0.000</v>
      </c>
      <c r="P245" s="453" t="e">
        <f t="shared" si="72"/>
        <v>#REF!</v>
      </c>
      <c r="Q245" s="453" t="e">
        <f t="shared" si="73"/>
        <v>#REF!</v>
      </c>
      <c r="R245" s="453" t="str">
        <f t="shared" si="74"/>
        <v>-6.0</v>
      </c>
      <c r="S245" s="453" t="e">
        <f t="shared" si="75"/>
        <v>#N/A</v>
      </c>
      <c r="T245" s="453" t="e">
        <f t="shared" si="76"/>
        <v>#N/A</v>
      </c>
      <c r="U245" s="453" t="e">
        <f t="shared" si="77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79" t="s">
        <v>416</v>
      </c>
      <c r="B246" s="480">
        <v>970.27590146409989</v>
      </c>
      <c r="C246" s="602">
        <v>82.885109544700001</v>
      </c>
      <c r="D246" s="602">
        <v>77.021037983699998</v>
      </c>
      <c r="E246" s="480">
        <v>159.9061475284</v>
      </c>
      <c r="F246" s="662">
        <v>15.600270362725894</v>
      </c>
      <c r="G246" s="663">
        <v>-25.374121613277438</v>
      </c>
      <c r="H246" s="663">
        <v>-7.9583053112513085</v>
      </c>
      <c r="I246" s="662">
        <v>-17.890783961485283</v>
      </c>
      <c r="J246" s="676">
        <f>B246/B$6*100</f>
        <v>0.28128590526078545</v>
      </c>
      <c r="K246" s="676">
        <f t="shared" ref="K246" si="100">C246/C$6*100</f>
        <v>0.23765322987543197</v>
      </c>
      <c r="L246" s="676">
        <f t="shared" ref="L246" si="101">D246/D$6*100</f>
        <v>0.23865254359674368</v>
      </c>
      <c r="M246" s="676">
        <f t="shared" ref="M246" si="102">E246/E$6*100</f>
        <v>0.2381335165254182</v>
      </c>
      <c r="N246" s="469">
        <v>1</v>
      </c>
      <c r="O246" s="608" t="str">
        <f t="shared" si="71"/>
        <v>15.6</v>
      </c>
      <c r="P246" s="608" t="str">
        <f t="shared" si="72"/>
        <v>-25.4</v>
      </c>
      <c r="Q246" s="608" t="str">
        <f t="shared" si="73"/>
        <v>-8.0</v>
      </c>
      <c r="R246" s="608" t="str">
        <f t="shared" si="74"/>
        <v>-17.9</v>
      </c>
      <c r="S246" s="608" t="str">
        <f t="shared" si="75"/>
        <v>0.3</v>
      </c>
      <c r="T246" s="608" t="str">
        <f t="shared" si="76"/>
        <v>0.2</v>
      </c>
      <c r="U246" s="608" t="str">
        <f t="shared" si="77"/>
        <v>0.2</v>
      </c>
      <c r="V246" s="608" t="str">
        <f>IF(FIXED(M246,1)="0.0",IF(FIXED(M246,2)="0.00",FIXED(M246,3),FIXED(M246,2)),FIXED(M246,1))</f>
        <v>0.2</v>
      </c>
    </row>
    <row r="247" spans="1:22" s="321" customFormat="1" ht="24.6" hidden="1">
      <c r="A247" s="467" t="s">
        <v>417</v>
      </c>
      <c r="B247" s="361">
        <f>VLOOKUP($A247,'T5_data(ytd)'!$B$3:$F$390,3,FALSE)</f>
        <v>24.54</v>
      </c>
      <c r="C247" s="361" t="e">
        <f>VLOOKUP($A247,'T5_data(mth)'!$B$5:$AL$392,$O$1-1,FALSE)</f>
        <v>#REF!</v>
      </c>
      <c r="D247" s="480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50.46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597"/>
      <c r="O247" s="453" t="str">
        <f t="shared" si="71"/>
        <v>50.5</v>
      </c>
      <c r="P247" s="453" t="e">
        <f t="shared" si="72"/>
        <v>#REF!</v>
      </c>
      <c r="Q247" s="453" t="e">
        <f t="shared" si="73"/>
        <v>#REF!</v>
      </c>
      <c r="R247" s="453" t="str">
        <f t="shared" si="74"/>
        <v>50.5</v>
      </c>
      <c r="S247" s="453" t="str">
        <f t="shared" si="75"/>
        <v>0.01</v>
      </c>
      <c r="T247" s="453" t="e">
        <f t="shared" si="76"/>
        <v>#REF!</v>
      </c>
      <c r="U247" s="453" t="e">
        <f t="shared" si="77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223.06</v>
      </c>
      <c r="C248" s="362" t="e">
        <f>VLOOKUP($A248,'T5_data(mth)'!$B$5:$AL$392,$O$1-1,FALSE)</f>
        <v>#REF!</v>
      </c>
      <c r="D248" s="480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9.4700000000000006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0.06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597"/>
      <c r="O248" s="453" t="str">
        <f t="shared" si="71"/>
        <v>9.5</v>
      </c>
      <c r="P248" s="453" t="e">
        <f t="shared" si="72"/>
        <v>#REF!</v>
      </c>
      <c r="Q248" s="453" t="e">
        <f t="shared" si="73"/>
        <v>#REF!</v>
      </c>
      <c r="R248" s="453" t="str">
        <f t="shared" si="74"/>
        <v>9.5</v>
      </c>
      <c r="S248" s="453" t="str">
        <f t="shared" si="75"/>
        <v>0.1</v>
      </c>
      <c r="T248" s="453" t="e">
        <f t="shared" si="76"/>
        <v>#REF!</v>
      </c>
      <c r="U248" s="453" t="e">
        <f t="shared" si="77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274.06</v>
      </c>
      <c r="C249" s="362" t="e">
        <f>VLOOKUP($A249,'T5_data(mth)'!$B$5:$AL$392,$O$1-1,FALSE)</f>
        <v>#REF!</v>
      </c>
      <c r="D249" s="480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17.899999999999999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597"/>
      <c r="O249" s="453" t="str">
        <f t="shared" si="71"/>
        <v>17.9</v>
      </c>
      <c r="P249" s="453" t="e">
        <f t="shared" si="72"/>
        <v>#REF!</v>
      </c>
      <c r="Q249" s="453" t="e">
        <f t="shared" si="73"/>
        <v>#REF!</v>
      </c>
      <c r="R249" s="453" t="str">
        <f t="shared" si="74"/>
        <v>17.9</v>
      </c>
      <c r="S249" s="453" t="str">
        <f t="shared" si="75"/>
        <v>0.1</v>
      </c>
      <c r="T249" s="453" t="e">
        <f t="shared" si="76"/>
        <v>#REF!</v>
      </c>
      <c r="U249" s="453" t="e">
        <f t="shared" si="77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259.3</v>
      </c>
      <c r="C250" s="362" t="e">
        <f>VLOOKUP($A250,'T5_data(mth)'!$B$5:$AL$392,$O$1-1,FALSE)</f>
        <v>#REF!</v>
      </c>
      <c r="D250" s="477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15.86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0.08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597"/>
      <c r="O250" s="453" t="str">
        <f t="shared" si="71"/>
        <v>15.9</v>
      </c>
      <c r="P250" s="453" t="e">
        <f t="shared" si="72"/>
        <v>#REF!</v>
      </c>
      <c r="Q250" s="453" t="e">
        <f t="shared" si="73"/>
        <v>#REF!</v>
      </c>
      <c r="R250" s="453" t="str">
        <f t="shared" si="74"/>
        <v>15.9</v>
      </c>
      <c r="S250" s="453" t="str">
        <f t="shared" si="75"/>
        <v>0.1</v>
      </c>
      <c r="T250" s="453" t="e">
        <f t="shared" si="76"/>
        <v>#REF!</v>
      </c>
      <c r="U250" s="453" t="e">
        <f t="shared" si="77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189.31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16.13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597"/>
      <c r="O251" s="453" t="str">
        <f t="shared" si="71"/>
        <v>16.1</v>
      </c>
      <c r="P251" s="453" t="e">
        <f t="shared" si="72"/>
        <v>#REF!</v>
      </c>
      <c r="Q251" s="453" t="e">
        <f t="shared" si="73"/>
        <v>#REF!</v>
      </c>
      <c r="R251" s="453" t="str">
        <f t="shared" si="74"/>
        <v>16.1</v>
      </c>
      <c r="S251" s="453" t="str">
        <f t="shared" si="75"/>
        <v>0.1</v>
      </c>
      <c r="T251" s="453" t="e">
        <f t="shared" si="76"/>
        <v>#REF!</v>
      </c>
      <c r="U251" s="453" t="e">
        <f t="shared" si="77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181.86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-19.579999999999998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0.05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597"/>
      <c r="O252" s="453" t="str">
        <f t="shared" si="71"/>
        <v>-19.6</v>
      </c>
      <c r="P252" s="453" t="e">
        <f t="shared" si="72"/>
        <v>#REF!</v>
      </c>
      <c r="Q252" s="453" t="e">
        <f t="shared" si="73"/>
        <v>#REF!</v>
      </c>
      <c r="R252" s="453" t="str">
        <f t="shared" si="74"/>
        <v>-19.6</v>
      </c>
      <c r="S252" s="453" t="str">
        <f t="shared" si="75"/>
        <v>0.1</v>
      </c>
      <c r="T252" s="453" t="e">
        <f t="shared" si="76"/>
        <v>#REF!</v>
      </c>
      <c r="U252" s="453" t="e">
        <f t="shared" si="77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559.95000000000005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12.5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597"/>
      <c r="O253" s="453" t="str">
        <f t="shared" si="71"/>
        <v>12.5</v>
      </c>
      <c r="P253" s="453" t="e">
        <f t="shared" si="72"/>
        <v>#REF!</v>
      </c>
      <c r="Q253" s="453" t="e">
        <f t="shared" si="73"/>
        <v>#REF!</v>
      </c>
      <c r="R253" s="453" t="str">
        <f t="shared" si="74"/>
        <v>12.5</v>
      </c>
      <c r="S253" s="453" t="str">
        <f t="shared" si="75"/>
        <v>0.2</v>
      </c>
      <c r="T253" s="453" t="e">
        <f t="shared" si="76"/>
        <v>#REF!</v>
      </c>
      <c r="U253" s="453" t="e">
        <f t="shared" si="77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26.19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103.5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0.01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597"/>
      <c r="O254" s="453" t="str">
        <f t="shared" si="71"/>
        <v>103.5</v>
      </c>
      <c r="P254" s="453" t="e">
        <f t="shared" si="72"/>
        <v>#REF!</v>
      </c>
      <c r="Q254" s="453" t="e">
        <f t="shared" si="73"/>
        <v>#REF!</v>
      </c>
      <c r="R254" s="453" t="str">
        <f t="shared" si="74"/>
        <v>103.5</v>
      </c>
      <c r="S254" s="453" t="str">
        <f t="shared" si="75"/>
        <v>0.01</v>
      </c>
      <c r="T254" s="453" t="e">
        <f t="shared" si="76"/>
        <v>#REF!</v>
      </c>
      <c r="U254" s="453" t="e">
        <f t="shared" si="77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533.77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10.08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0.15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597"/>
      <c r="O255" s="453" t="str">
        <f t="shared" si="71"/>
        <v>10.1</v>
      </c>
      <c r="P255" s="453" t="e">
        <f t="shared" si="72"/>
        <v>#REF!</v>
      </c>
      <c r="Q255" s="453" t="e">
        <f t="shared" si="73"/>
        <v>#REF!</v>
      </c>
      <c r="R255" s="453" t="str">
        <f t="shared" si="74"/>
        <v>10.1</v>
      </c>
      <c r="S255" s="453" t="str">
        <f t="shared" si="75"/>
        <v>0.2</v>
      </c>
      <c r="T255" s="453" t="e">
        <f t="shared" si="76"/>
        <v>#REF!</v>
      </c>
      <c r="U255" s="453" t="e">
        <f t="shared" si="77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79" t="s">
        <v>426</v>
      </c>
      <c r="B256" s="480">
        <v>3343.8877787495003</v>
      </c>
      <c r="C256" s="602">
        <v>304.6760470831</v>
      </c>
      <c r="D256" s="602">
        <v>261.35702194980001</v>
      </c>
      <c r="E256" s="480">
        <v>566.03306903290002</v>
      </c>
      <c r="F256" s="662">
        <v>-6.7902269173302443E-2</v>
      </c>
      <c r="G256" s="663">
        <v>-17.825586085684549</v>
      </c>
      <c r="H256" s="663">
        <v>-20.167053441983967</v>
      </c>
      <c r="I256" s="662">
        <v>-18.923562408459631</v>
      </c>
      <c r="J256" s="676">
        <f>B256/B$6*100</f>
        <v>0.96940313524918764</v>
      </c>
      <c r="K256" s="676">
        <f t="shared" ref="K256" si="103">C256/C$6*100</f>
        <v>0.87358570257940726</v>
      </c>
      <c r="L256" s="676">
        <f t="shared" ref="L256" si="104">D256/D$6*100</f>
        <v>0.80982442859819503</v>
      </c>
      <c r="M256" s="676">
        <f t="shared" ref="M256" si="105">E256/E$6*100</f>
        <v>0.84294098308221543</v>
      </c>
      <c r="N256" s="469">
        <v>1</v>
      </c>
      <c r="O256" s="608" t="str">
        <f t="shared" si="71"/>
        <v>-0.1</v>
      </c>
      <c r="P256" s="608" t="str">
        <f t="shared" si="72"/>
        <v>-17.8</v>
      </c>
      <c r="Q256" s="608" t="str">
        <f t="shared" si="73"/>
        <v>-20.2</v>
      </c>
      <c r="R256" s="608" t="str">
        <f t="shared" si="74"/>
        <v>-18.9</v>
      </c>
      <c r="S256" s="608" t="str">
        <f t="shared" si="75"/>
        <v>1.0</v>
      </c>
      <c r="T256" s="608" t="str">
        <f t="shared" si="76"/>
        <v>0.9</v>
      </c>
      <c r="U256" s="608" t="str">
        <f t="shared" si="77"/>
        <v>0.8</v>
      </c>
      <c r="V256" s="608" t="str">
        <f>IF(FIXED(M256,1)="0.0",IF(FIXED(M256,2)="0.00",FIXED(M256,3),FIXED(M256,2)),FIXED(M256,1))</f>
        <v>0.8</v>
      </c>
    </row>
    <row r="257" spans="1:22" s="321" customFormat="1" ht="24.6" hidden="1">
      <c r="A257" s="467" t="s">
        <v>427</v>
      </c>
      <c r="B257" s="361">
        <f>VLOOKUP($A257,'T5_data(ytd)'!$B$3:$F$390,3,FALSE)</f>
        <v>1682.38</v>
      </c>
      <c r="C257" s="361" t="e">
        <f>VLOOKUP($A257,'T5_data(mth)'!$B$5:$AL$392,$O$1-1,FALSE)</f>
        <v>#REF!</v>
      </c>
      <c r="D257" s="480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7.75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0.49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597"/>
      <c r="O257" s="453" t="str">
        <f t="shared" si="71"/>
        <v>7.8</v>
      </c>
      <c r="P257" s="453" t="e">
        <f t="shared" si="72"/>
        <v>#REF!</v>
      </c>
      <c r="Q257" s="453" t="e">
        <f t="shared" si="73"/>
        <v>#REF!</v>
      </c>
      <c r="R257" s="453" t="str">
        <f t="shared" si="74"/>
        <v>7.8</v>
      </c>
      <c r="S257" s="453" t="str">
        <f t="shared" si="75"/>
        <v>0.5</v>
      </c>
      <c r="T257" s="453" t="e">
        <f t="shared" si="76"/>
        <v>#REF!</v>
      </c>
      <c r="U257" s="453" t="e">
        <f t="shared" si="77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1590.1</v>
      </c>
      <c r="C258" s="362" t="e">
        <f>VLOOKUP($A258,'T5_data(mth)'!$B$5:$AL$392,$O$1-1,FALSE)</f>
        <v>#REF!</v>
      </c>
      <c r="D258" s="480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-7.12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0.46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597"/>
      <c r="O258" s="453" t="str">
        <f t="shared" si="71"/>
        <v>-7.1</v>
      </c>
      <c r="P258" s="453" t="e">
        <f t="shared" si="72"/>
        <v>#REF!</v>
      </c>
      <c r="Q258" s="453" t="e">
        <f t="shared" si="73"/>
        <v>#REF!</v>
      </c>
      <c r="R258" s="453" t="str">
        <f t="shared" si="74"/>
        <v>-7.1</v>
      </c>
      <c r="S258" s="453" t="str">
        <f t="shared" si="75"/>
        <v>0.5</v>
      </c>
      <c r="T258" s="453" t="e">
        <f t="shared" si="76"/>
        <v>#REF!</v>
      </c>
      <c r="U258" s="453" t="e">
        <f t="shared" si="77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249.63</v>
      </c>
      <c r="C259" s="362" t="e">
        <f>VLOOKUP($A259,'T5_data(mth)'!$B$5:$AL$392,$O$1-1,FALSE)</f>
        <v>#REF!</v>
      </c>
      <c r="D259" s="480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-20.56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7.0000000000000007E-2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597"/>
      <c r="O259" s="453" t="str">
        <f t="shared" si="71"/>
        <v>-20.6</v>
      </c>
      <c r="P259" s="453" t="e">
        <f t="shared" si="72"/>
        <v>#REF!</v>
      </c>
      <c r="Q259" s="453" t="e">
        <f t="shared" si="73"/>
        <v>#REF!</v>
      </c>
      <c r="R259" s="453" t="str">
        <f t="shared" si="74"/>
        <v>-20.6</v>
      </c>
      <c r="S259" s="453" t="str">
        <f t="shared" si="75"/>
        <v>0.1</v>
      </c>
      <c r="T259" s="453" t="e">
        <f t="shared" si="76"/>
        <v>#REF!</v>
      </c>
      <c r="U259" s="453" t="e">
        <f t="shared" si="77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202.35</v>
      </c>
      <c r="C260" s="362" t="e">
        <f>VLOOKUP($A260,'T5_data(mth)'!$B$5:$AL$392,$O$1-1,FALSE)</f>
        <v>#REF!</v>
      </c>
      <c r="D260" s="480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-19.52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0.06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597"/>
      <c r="O260" s="453" t="str">
        <f t="shared" si="71"/>
        <v>-19.5</v>
      </c>
      <c r="P260" s="453" t="e">
        <f t="shared" si="72"/>
        <v>#REF!</v>
      </c>
      <c r="Q260" s="453" t="e">
        <f t="shared" si="73"/>
        <v>#REF!</v>
      </c>
      <c r="R260" s="453" t="str">
        <f t="shared" si="74"/>
        <v>-19.5</v>
      </c>
      <c r="S260" s="453" t="str">
        <f t="shared" si="75"/>
        <v>0.1</v>
      </c>
      <c r="T260" s="453" t="e">
        <f t="shared" si="76"/>
        <v>#REF!</v>
      </c>
      <c r="U260" s="453" t="e">
        <f t="shared" si="77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124.12</v>
      </c>
      <c r="C261" s="362" t="e">
        <f>VLOOKUP($A261,'T5_data(mth)'!$B$5:$AL$392,$O$1-1,FALSE)</f>
        <v>#REF!</v>
      </c>
      <c r="D261" s="480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3.84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597"/>
      <c r="O261" s="453" t="str">
        <f t="shared" si="71"/>
        <v>3.8</v>
      </c>
      <c r="P261" s="453" t="e">
        <f t="shared" si="72"/>
        <v>#REF!</v>
      </c>
      <c r="Q261" s="453" t="e">
        <f t="shared" si="73"/>
        <v>#REF!</v>
      </c>
      <c r="R261" s="453" t="str">
        <f t="shared" si="74"/>
        <v>3.8</v>
      </c>
      <c r="S261" s="453" t="str">
        <f t="shared" si="75"/>
        <v>0.04</v>
      </c>
      <c r="T261" s="453" t="e">
        <f t="shared" si="76"/>
        <v>#REF!</v>
      </c>
      <c r="U261" s="453" t="e">
        <f t="shared" si="77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1014</v>
      </c>
      <c r="C262" s="362" t="e">
        <f>VLOOKUP($A262,'T5_data(mth)'!$B$5:$AL$392,$O$1-1,FALSE)</f>
        <v>#REF!</v>
      </c>
      <c r="D262" s="480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-1.25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0.28999999999999998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597"/>
      <c r="O262" s="453" t="str">
        <f t="shared" ref="O262:O325" si="106">IF(FIXED(F262,1)="0.0",IF(FIXED(F262,2)="0.00",FIXED(F262,3),FIXED(F262,2)),FIXED(F262,1))</f>
        <v>-1.3</v>
      </c>
      <c r="P262" s="453" t="e">
        <f t="shared" ref="P262:P325" si="107">IF(FIXED(G262,1)="0.0",IF(FIXED(G262,2)="0.00",FIXED(G262,3),FIXED(G262,2)),FIXED(G262,1))</f>
        <v>#REF!</v>
      </c>
      <c r="Q262" s="453" t="e">
        <f t="shared" ref="Q262:Q325" si="108">IF(FIXED(H262,1)="0.0",IF(FIXED(H262,2)="0.00",FIXED(H262,3),FIXED(H262,2)),FIXED(H262,1))</f>
        <v>#REF!</v>
      </c>
      <c r="R262" s="453" t="str">
        <f t="shared" ref="R262:R325" si="109">IF(FIXED(I262,1)="0.0",IF(FIXED(I262,2)="0.00",FIXED(I262,3),FIXED(I262,2)),FIXED(I262,1))</f>
        <v>-1.3</v>
      </c>
      <c r="S262" s="453" t="str">
        <f t="shared" ref="S262:S325" si="110">IF(FIXED(J262,1)="0.0",IF(FIXED(J262,2)="0.00",FIXED(J262,3),FIXED(J262,2)),FIXED(J262,1))</f>
        <v>0.3</v>
      </c>
      <c r="T262" s="453" t="e">
        <f t="shared" ref="T262:T325" si="111">IF(FIXED(K262,1)="0.0",IF(FIXED(K262,2)="0.00",FIXED(K262,3),FIXED(K262,2)),FIXED(K262,1))</f>
        <v>#REF!</v>
      </c>
      <c r="U262" s="453" t="e">
        <f t="shared" ref="U262:U325" si="112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71.41</v>
      </c>
      <c r="C263" s="464" t="e">
        <f>VLOOKUP($A263,'T5_data(mth)'!$B$5:$AL$392,$O$1-1,FALSE)</f>
        <v>#REF!</v>
      </c>
      <c r="D263" s="480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-1.91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597"/>
      <c r="O263" s="453" t="str">
        <f t="shared" si="106"/>
        <v>-1.9</v>
      </c>
      <c r="P263" s="453" t="e">
        <f t="shared" si="107"/>
        <v>#REF!</v>
      </c>
      <c r="Q263" s="453" t="e">
        <f t="shared" si="108"/>
        <v>#REF!</v>
      </c>
      <c r="R263" s="453" t="str">
        <f t="shared" si="109"/>
        <v>-1.9</v>
      </c>
      <c r="S263" s="453" t="str">
        <f t="shared" si="110"/>
        <v>0.02</v>
      </c>
      <c r="T263" s="453" t="e">
        <f t="shared" si="111"/>
        <v>#REF!</v>
      </c>
      <c r="U263" s="453" t="e">
        <f t="shared" si="112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79" t="s">
        <v>434</v>
      </c>
      <c r="B264" s="480">
        <v>1455.4772581766999</v>
      </c>
      <c r="C264" s="602">
        <v>137.42968686219999</v>
      </c>
      <c r="D264" s="602">
        <v>118.9634261226</v>
      </c>
      <c r="E264" s="480">
        <v>256.39311298479998</v>
      </c>
      <c r="F264" s="662">
        <v>8.4517220420728023</v>
      </c>
      <c r="G264" s="663">
        <v>4.9526407959602068</v>
      </c>
      <c r="H264" s="663">
        <v>30.011000843371448</v>
      </c>
      <c r="I264" s="662">
        <v>15.260282946736623</v>
      </c>
      <c r="J264" s="676">
        <f>B264/B$6*100</f>
        <v>0.42194723947585022</v>
      </c>
      <c r="K264" s="676">
        <f t="shared" ref="K264" si="113">C264/C$6*100</f>
        <v>0.39404676114902348</v>
      </c>
      <c r="L264" s="676">
        <f t="shared" ref="L264" si="114">D264/D$6*100</f>
        <v>0.36861258926619733</v>
      </c>
      <c r="M264" s="676">
        <f t="shared" ref="M264" si="115">E264/E$6*100</f>
        <v>0.38182267881305509</v>
      </c>
      <c r="N264" s="469">
        <v>1</v>
      </c>
      <c r="O264" s="608" t="str">
        <f t="shared" si="106"/>
        <v>8.5</v>
      </c>
      <c r="P264" s="608" t="str">
        <f t="shared" si="107"/>
        <v>5.0</v>
      </c>
      <c r="Q264" s="608" t="str">
        <f t="shared" si="108"/>
        <v>30.0</v>
      </c>
      <c r="R264" s="608" t="str">
        <f t="shared" si="109"/>
        <v>15.3</v>
      </c>
      <c r="S264" s="608" t="str">
        <f t="shared" si="110"/>
        <v>0.4</v>
      </c>
      <c r="T264" s="608" t="str">
        <f t="shared" si="111"/>
        <v>0.4</v>
      </c>
      <c r="U264" s="608" t="str">
        <f t="shared" si="112"/>
        <v>0.4</v>
      </c>
      <c r="V264" s="608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1089.1300000000001</v>
      </c>
      <c r="C265" s="361" t="e">
        <f>VLOOKUP($A265,'T5_data(mth)'!$B$5:$AL$392,$O$1-1,FALSE)</f>
        <v>#REF!</v>
      </c>
      <c r="D265" s="480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6.73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0.32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597"/>
      <c r="O265" s="453" t="str">
        <f t="shared" si="106"/>
        <v>6.7</v>
      </c>
      <c r="P265" s="453" t="e">
        <f t="shared" si="107"/>
        <v>#REF!</v>
      </c>
      <c r="Q265" s="453" t="e">
        <f t="shared" si="108"/>
        <v>#REF!</v>
      </c>
      <c r="R265" s="453" t="str">
        <f t="shared" si="109"/>
        <v>6.7</v>
      </c>
      <c r="S265" s="453" t="str">
        <f t="shared" si="110"/>
        <v>0.3</v>
      </c>
      <c r="T265" s="453" t="e">
        <f t="shared" si="111"/>
        <v>#REF!</v>
      </c>
      <c r="U265" s="453" t="e">
        <f t="shared" si="112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366.35</v>
      </c>
      <c r="C266" s="464" t="e">
        <f>VLOOKUP($A266,'T5_data(mth)'!$B$5:$AL$392,$O$1-1,FALSE)</f>
        <v>#REF!</v>
      </c>
      <c r="D266" s="480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13.92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597"/>
      <c r="O266" s="453" t="str">
        <f t="shared" si="106"/>
        <v>13.9</v>
      </c>
      <c r="P266" s="453" t="e">
        <f t="shared" si="107"/>
        <v>#REF!</v>
      </c>
      <c r="Q266" s="453" t="e">
        <f t="shared" si="108"/>
        <v>#REF!</v>
      </c>
      <c r="R266" s="453" t="str">
        <f t="shared" si="109"/>
        <v>13.9</v>
      </c>
      <c r="S266" s="453" t="str">
        <f t="shared" si="110"/>
        <v>0.1</v>
      </c>
      <c r="T266" s="453" t="e">
        <f t="shared" si="111"/>
        <v>#REF!</v>
      </c>
      <c r="U266" s="453" t="e">
        <f t="shared" si="112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79" t="s">
        <v>437</v>
      </c>
      <c r="B267" s="480">
        <v>1060.5295888594001</v>
      </c>
      <c r="C267" s="602">
        <v>91.607672326100001</v>
      </c>
      <c r="D267" s="602">
        <v>92.321753116300002</v>
      </c>
      <c r="E267" s="480">
        <v>183.9294254424</v>
      </c>
      <c r="F267" s="662">
        <v>33.692971581001757</v>
      </c>
      <c r="G267" s="663">
        <v>23.227981421713608</v>
      </c>
      <c r="H267" s="663">
        <v>26.371112142705883</v>
      </c>
      <c r="I267" s="662">
        <v>24.785857222435396</v>
      </c>
      <c r="J267" s="676">
        <f t="shared" ref="J267:J268" si="116">B267/B$6*100</f>
        <v>0.30745072098361553</v>
      </c>
      <c r="K267" s="676">
        <f t="shared" ref="K267:K268" si="117">C267/C$6*100</f>
        <v>0.26266309267440674</v>
      </c>
      <c r="L267" s="676">
        <f t="shared" ref="L267:L268" si="118">D267/D$6*100</f>
        <v>0.28606237707648663</v>
      </c>
      <c r="M267" s="676">
        <f t="shared" ref="M267:M268" si="119">E267/E$6*100</f>
        <v>0.27390917453826724</v>
      </c>
      <c r="N267" s="469">
        <v>1</v>
      </c>
      <c r="O267" s="608" t="str">
        <f t="shared" si="106"/>
        <v>33.7</v>
      </c>
      <c r="P267" s="608" t="str">
        <f t="shared" si="107"/>
        <v>23.2</v>
      </c>
      <c r="Q267" s="608" t="str">
        <f t="shared" si="108"/>
        <v>26.4</v>
      </c>
      <c r="R267" s="608" t="str">
        <f t="shared" si="109"/>
        <v>24.8</v>
      </c>
      <c r="S267" s="608" t="str">
        <f t="shared" si="110"/>
        <v>0.3</v>
      </c>
      <c r="T267" s="608" t="str">
        <f t="shared" si="111"/>
        <v>0.3</v>
      </c>
      <c r="U267" s="608" t="str">
        <f t="shared" si="112"/>
        <v>0.3</v>
      </c>
      <c r="V267" s="608" t="str">
        <f t="shared" ref="V267:V268" si="120">IF(FIXED(M267,1)="0.0",IF(FIXED(M267,2)="0.00",FIXED(M267,3),FIXED(M267,2)),FIXED(M267,1))</f>
        <v>0.3</v>
      </c>
    </row>
    <row r="268" spans="1:22" ht="21" customHeight="1">
      <c r="A268" s="479" t="s">
        <v>438</v>
      </c>
      <c r="B268" s="480">
        <v>503.00647827559993</v>
      </c>
      <c r="C268" s="602">
        <v>52.207565292399998</v>
      </c>
      <c r="D268" s="602">
        <v>35.495884640500002</v>
      </c>
      <c r="E268" s="480">
        <v>87.7034499329</v>
      </c>
      <c r="F268" s="662">
        <v>6.2144971668546987</v>
      </c>
      <c r="G268" s="663">
        <v>15.294768015470069</v>
      </c>
      <c r="H268" s="663">
        <v>-3.5968200793433738</v>
      </c>
      <c r="I268" s="662">
        <v>6.822473124626498</v>
      </c>
      <c r="J268" s="676">
        <f t="shared" si="116"/>
        <v>0.14582309256603423</v>
      </c>
      <c r="K268" s="676">
        <f t="shared" si="117"/>
        <v>0.14969270818155939</v>
      </c>
      <c r="L268" s="676">
        <f t="shared" si="118"/>
        <v>0.10998531542076428</v>
      </c>
      <c r="M268" s="676">
        <f t="shared" si="119"/>
        <v>0.13060868057135291</v>
      </c>
      <c r="N268" s="469">
        <v>1</v>
      </c>
      <c r="O268" s="608" t="str">
        <f t="shared" si="106"/>
        <v>6.2</v>
      </c>
      <c r="P268" s="608" t="str">
        <f t="shared" si="107"/>
        <v>15.3</v>
      </c>
      <c r="Q268" s="608" t="str">
        <f t="shared" si="108"/>
        <v>-3.6</v>
      </c>
      <c r="R268" s="608" t="str">
        <f t="shared" si="109"/>
        <v>6.8</v>
      </c>
      <c r="S268" s="608" t="str">
        <f t="shared" si="110"/>
        <v>0.1</v>
      </c>
      <c r="T268" s="608" t="str">
        <f t="shared" si="111"/>
        <v>0.1</v>
      </c>
      <c r="U268" s="608" t="str">
        <f t="shared" si="112"/>
        <v>0.1</v>
      </c>
      <c r="V268" s="608" t="str">
        <f t="shared" si="120"/>
        <v>0.1</v>
      </c>
    </row>
    <row r="269" spans="1:22" s="321" customFormat="1" ht="24.6" hidden="1">
      <c r="A269" s="467" t="s">
        <v>439</v>
      </c>
      <c r="B269" s="361">
        <f>VLOOKUP($A269,'T5_data(ytd)'!$B$3:$F$390,3,FALSE)</f>
        <v>396.72</v>
      </c>
      <c r="C269" s="361" t="e">
        <f>VLOOKUP($A269,'T5_data(mth)'!$B$5:$AL$392,$O$1-1,FALSE)</f>
        <v>#REF!</v>
      </c>
      <c r="D269" s="480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-4.3499999999999996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0.12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597"/>
      <c r="O269" s="453" t="str">
        <f t="shared" si="106"/>
        <v>-4.4</v>
      </c>
      <c r="P269" s="453" t="e">
        <f t="shared" si="107"/>
        <v>#REF!</v>
      </c>
      <c r="Q269" s="453" t="e">
        <f t="shared" si="108"/>
        <v>#REF!</v>
      </c>
      <c r="R269" s="453" t="str">
        <f t="shared" si="109"/>
        <v>-4.4</v>
      </c>
      <c r="S269" s="453" t="str">
        <f t="shared" si="110"/>
        <v>0.1</v>
      </c>
      <c r="T269" s="453" t="e">
        <f t="shared" si="111"/>
        <v>#REF!</v>
      </c>
      <c r="U269" s="453" t="e">
        <f t="shared" si="112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106.29</v>
      </c>
      <c r="C270" s="362" t="e">
        <f>VLOOKUP($A270,'T5_data(mth)'!$B$5:$AL$392,$O$1-1,FALSE)</f>
        <v>#REF!</v>
      </c>
      <c r="D270" s="480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80.67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0.03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597"/>
      <c r="O270" s="453" t="str">
        <f t="shared" si="106"/>
        <v>80.7</v>
      </c>
      <c r="P270" s="453" t="e">
        <f t="shared" si="107"/>
        <v>#REF!</v>
      </c>
      <c r="Q270" s="453" t="e">
        <f t="shared" si="108"/>
        <v>#REF!</v>
      </c>
      <c r="R270" s="453" t="str">
        <f t="shared" si="109"/>
        <v>80.7</v>
      </c>
      <c r="S270" s="453" t="str">
        <f t="shared" si="110"/>
        <v>0.03</v>
      </c>
      <c r="T270" s="453" t="e">
        <f t="shared" si="111"/>
        <v>#REF!</v>
      </c>
      <c r="U270" s="453" t="e">
        <f t="shared" si="112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401.26</v>
      </c>
      <c r="C271" s="362" t="e">
        <f>VLOOKUP($A271,'T5_data(mth)'!$B$5:$AL$392,$O$1-1,FALSE)</f>
        <v>#REF!</v>
      </c>
      <c r="D271" s="480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15.88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0.12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597"/>
      <c r="O271" s="453" t="str">
        <f t="shared" si="106"/>
        <v>15.9</v>
      </c>
      <c r="P271" s="453" t="e">
        <f t="shared" si="107"/>
        <v>#REF!</v>
      </c>
      <c r="Q271" s="453" t="e">
        <f t="shared" si="108"/>
        <v>#REF!</v>
      </c>
      <c r="R271" s="453" t="str">
        <f t="shared" si="109"/>
        <v>15.9</v>
      </c>
      <c r="S271" s="453" t="str">
        <f t="shared" si="110"/>
        <v>0.1</v>
      </c>
      <c r="T271" s="453" t="e">
        <f t="shared" si="111"/>
        <v>#REF!</v>
      </c>
      <c r="U271" s="453" t="e">
        <f t="shared" si="112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1248.9100000000001</v>
      </c>
      <c r="C272" s="362" t="e">
        <f>VLOOKUP($A272,'T5_data(mth)'!$B$5:$AL$392,$O$1-1,FALSE)</f>
        <v>#REF!</v>
      </c>
      <c r="D272" s="480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5.24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0.36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597"/>
      <c r="O272" s="453" t="str">
        <f t="shared" si="106"/>
        <v>5.2</v>
      </c>
      <c r="P272" s="453" t="e">
        <f t="shared" si="107"/>
        <v>#REF!</v>
      </c>
      <c r="Q272" s="453" t="e">
        <f t="shared" si="108"/>
        <v>#REF!</v>
      </c>
      <c r="R272" s="453" t="str">
        <f t="shared" si="109"/>
        <v>5.2</v>
      </c>
      <c r="S272" s="453" t="str">
        <f t="shared" si="110"/>
        <v>0.4</v>
      </c>
      <c r="T272" s="453" t="e">
        <f t="shared" si="111"/>
        <v>#REF!</v>
      </c>
      <c r="U272" s="453" t="e">
        <f t="shared" si="112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268.56</v>
      </c>
      <c r="C273" s="464" t="e">
        <f>VLOOKUP($A273,'T5_data(mth)'!$B$5:$AL$392,$O$1-1,FALSE)</f>
        <v>#REF!</v>
      </c>
      <c r="D273" s="480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55.94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0.08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597"/>
      <c r="O273" s="453" t="str">
        <f t="shared" si="106"/>
        <v>55.9</v>
      </c>
      <c r="P273" s="453" t="e">
        <f t="shared" si="107"/>
        <v>#REF!</v>
      </c>
      <c r="Q273" s="453" t="e">
        <f t="shared" si="108"/>
        <v>#REF!</v>
      </c>
      <c r="R273" s="453" t="str">
        <f t="shared" si="109"/>
        <v>55.9</v>
      </c>
      <c r="S273" s="453" t="str">
        <f t="shared" si="110"/>
        <v>0.1</v>
      </c>
      <c r="T273" s="453" t="e">
        <f t="shared" si="111"/>
        <v>#REF!</v>
      </c>
      <c r="U273" s="453" t="e">
        <f t="shared" si="112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79" t="s">
        <v>444</v>
      </c>
      <c r="B274" s="480">
        <v>1507.8126139818999</v>
      </c>
      <c r="C274" s="602">
        <v>143.17441636429999</v>
      </c>
      <c r="D274" s="602">
        <v>151.66564104150001</v>
      </c>
      <c r="E274" s="480">
        <v>294.8400574058</v>
      </c>
      <c r="F274" s="662">
        <v>5.252196202826326</v>
      </c>
      <c r="G274" s="663">
        <v>10.055886706029369</v>
      </c>
      <c r="H274" s="663">
        <v>40.654231794711478</v>
      </c>
      <c r="I274" s="662">
        <v>23.923420948985168</v>
      </c>
      <c r="J274" s="676">
        <f>B274/B$6*100</f>
        <v>0.43711941670152116</v>
      </c>
      <c r="K274" s="676">
        <f t="shared" ref="K274" si="121">C274/C$6*100</f>
        <v>0.41051839916017263</v>
      </c>
      <c r="L274" s="676">
        <f t="shared" ref="L274" si="122">D274/D$6*100</f>
        <v>0.46994161541220342</v>
      </c>
      <c r="M274" s="676">
        <f t="shared" ref="M274" si="123">E274/E$6*100</f>
        <v>0.43907817659186305</v>
      </c>
      <c r="N274" s="469">
        <v>1</v>
      </c>
      <c r="O274" s="608" t="str">
        <f t="shared" si="106"/>
        <v>5.3</v>
      </c>
      <c r="P274" s="608" t="str">
        <f t="shared" si="107"/>
        <v>10.1</v>
      </c>
      <c r="Q274" s="608" t="str">
        <f t="shared" si="108"/>
        <v>40.7</v>
      </c>
      <c r="R274" s="608" t="str">
        <f t="shared" si="109"/>
        <v>23.9</v>
      </c>
      <c r="S274" s="608" t="str">
        <f t="shared" si="110"/>
        <v>0.4</v>
      </c>
      <c r="T274" s="608" t="str">
        <f t="shared" si="111"/>
        <v>0.4</v>
      </c>
      <c r="U274" s="608" t="str">
        <f t="shared" si="112"/>
        <v>0.5</v>
      </c>
      <c r="V274" s="608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232.75</v>
      </c>
      <c r="C275" s="361" t="e">
        <f>VLOOKUP($A275,'T5_data(mth)'!$B$5:$AL$392,$O$1-1,FALSE)</f>
        <v>#REF!</v>
      </c>
      <c r="D275" s="480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9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597"/>
      <c r="O275" s="453" t="str">
        <f t="shared" si="106"/>
        <v>9.0</v>
      </c>
      <c r="P275" s="453" t="e">
        <f t="shared" si="107"/>
        <v>#REF!</v>
      </c>
      <c r="Q275" s="453" t="e">
        <f t="shared" si="108"/>
        <v>#REF!</v>
      </c>
      <c r="R275" s="453" t="str">
        <f t="shared" si="109"/>
        <v>9.0</v>
      </c>
      <c r="S275" s="453" t="str">
        <f t="shared" si="110"/>
        <v>0.1</v>
      </c>
      <c r="T275" s="453" t="e">
        <f t="shared" si="111"/>
        <v>#REF!</v>
      </c>
      <c r="U275" s="453" t="e">
        <f t="shared" si="112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1275.06</v>
      </c>
      <c r="C276" s="464" t="e">
        <f>VLOOKUP($A276,'T5_data(mth)'!$B$5:$AL$392,$O$1-1,FALSE)</f>
        <v>#REF!</v>
      </c>
      <c r="D276" s="480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4.5999999999999996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0.37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597"/>
      <c r="O276" s="453" t="str">
        <f t="shared" si="106"/>
        <v>4.6</v>
      </c>
      <c r="P276" s="453" t="e">
        <f t="shared" si="107"/>
        <v>#REF!</v>
      </c>
      <c r="Q276" s="453" t="e">
        <f t="shared" si="108"/>
        <v>#REF!</v>
      </c>
      <c r="R276" s="453" t="str">
        <f t="shared" si="109"/>
        <v>4.6</v>
      </c>
      <c r="S276" s="453" t="str">
        <f t="shared" si="110"/>
        <v>0.4</v>
      </c>
      <c r="T276" s="453" t="e">
        <f t="shared" si="111"/>
        <v>#REF!</v>
      </c>
      <c r="U276" s="453" t="e">
        <f t="shared" si="112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79" t="s">
        <v>447</v>
      </c>
      <c r="B277" s="480">
        <v>3169.4041079483004</v>
      </c>
      <c r="C277" s="602">
        <v>328.92528772769998</v>
      </c>
      <c r="D277" s="602">
        <v>290.13078993509998</v>
      </c>
      <c r="E277" s="480">
        <v>619.05607766279991</v>
      </c>
      <c r="F277" s="662">
        <v>12.176564846302313</v>
      </c>
      <c r="G277" s="663">
        <v>9.4669712745731402</v>
      </c>
      <c r="H277" s="663">
        <v>16.814651587423086</v>
      </c>
      <c r="I277" s="662">
        <v>12.791997311691432</v>
      </c>
      <c r="J277" s="676">
        <f>B277/B$6*100</f>
        <v>0.91881979372696565</v>
      </c>
      <c r="K277" s="676">
        <f t="shared" ref="K277" si="124">C277/C$6*100</f>
        <v>0.94311460098917343</v>
      </c>
      <c r="L277" s="676">
        <f t="shared" ref="L277" si="125">D277/D$6*100</f>
        <v>0.89898101617894999</v>
      </c>
      <c r="M277" s="676">
        <f t="shared" ref="M277" si="126">E277/E$6*100</f>
        <v>0.92190327250609838</v>
      </c>
      <c r="N277" s="469">
        <v>1</v>
      </c>
      <c r="O277" s="608" t="str">
        <f t="shared" si="106"/>
        <v>12.2</v>
      </c>
      <c r="P277" s="608" t="str">
        <f t="shared" si="107"/>
        <v>9.5</v>
      </c>
      <c r="Q277" s="608" t="str">
        <f t="shared" si="108"/>
        <v>16.8</v>
      </c>
      <c r="R277" s="608" t="str">
        <f t="shared" si="109"/>
        <v>12.8</v>
      </c>
      <c r="S277" s="608" t="str">
        <f t="shared" si="110"/>
        <v>0.9</v>
      </c>
      <c r="T277" s="608" t="str">
        <f t="shared" si="111"/>
        <v>0.9</v>
      </c>
      <c r="U277" s="608" t="str">
        <f t="shared" si="112"/>
        <v>0.9</v>
      </c>
      <c r="V277" s="608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1713.18</v>
      </c>
      <c r="C278" s="361" t="e">
        <f>VLOOKUP($A278,'T5_data(mth)'!$B$5:$AL$392,$O$1-1,FALSE)</f>
        <v>#REF!</v>
      </c>
      <c r="D278" s="480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14.05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0.5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597"/>
      <c r="O278" s="453" t="str">
        <f t="shared" si="106"/>
        <v>14.1</v>
      </c>
      <c r="P278" s="453" t="e">
        <f t="shared" si="107"/>
        <v>#REF!</v>
      </c>
      <c r="Q278" s="453" t="e">
        <f t="shared" si="108"/>
        <v>#REF!</v>
      </c>
      <c r="R278" s="453" t="str">
        <f t="shared" si="109"/>
        <v>14.1</v>
      </c>
      <c r="S278" s="453" t="str">
        <f t="shared" si="110"/>
        <v>0.5</v>
      </c>
      <c r="T278" s="453" t="e">
        <f t="shared" si="111"/>
        <v>#REF!</v>
      </c>
      <c r="U278" s="453" t="e">
        <f t="shared" si="112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7.69</v>
      </c>
      <c r="C279" s="362" t="e">
        <f>VLOOKUP($A279,'T5_data(mth)'!$B$5:$AL$392,$O$1-1,FALSE)</f>
        <v>#REF!</v>
      </c>
      <c r="D279" s="480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23.83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597"/>
      <c r="O279" s="453" t="str">
        <f t="shared" si="106"/>
        <v>23.8</v>
      </c>
      <c r="P279" s="453" t="e">
        <f t="shared" si="107"/>
        <v>#REF!</v>
      </c>
      <c r="Q279" s="453" t="e">
        <f t="shared" si="108"/>
        <v>#REF!</v>
      </c>
      <c r="R279" s="453" t="str">
        <f t="shared" si="109"/>
        <v>23.8</v>
      </c>
      <c r="S279" s="453" t="str">
        <f t="shared" si="110"/>
        <v>0.000</v>
      </c>
      <c r="T279" s="453" t="e">
        <f t="shared" si="111"/>
        <v>#REF!</v>
      </c>
      <c r="U279" s="453" t="e">
        <f t="shared" si="112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3.1</v>
      </c>
      <c r="C280" s="362" t="e">
        <f>VLOOKUP($A280,'T5_data(mth)'!$B$5:$AL$392,$O$1-1,FALSE)</f>
        <v>#REF!</v>
      </c>
      <c r="D280" s="480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5.08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597"/>
      <c r="O280" s="453" t="str">
        <f t="shared" si="106"/>
        <v>5.1</v>
      </c>
      <c r="P280" s="453" t="e">
        <f t="shared" si="107"/>
        <v>#REF!</v>
      </c>
      <c r="Q280" s="453" t="e">
        <f t="shared" si="108"/>
        <v>#REF!</v>
      </c>
      <c r="R280" s="453" t="str">
        <f t="shared" si="109"/>
        <v>5.1</v>
      </c>
      <c r="S280" s="453" t="str">
        <f t="shared" si="110"/>
        <v>0.000</v>
      </c>
      <c r="T280" s="453" t="e">
        <f t="shared" si="111"/>
        <v>#REF!</v>
      </c>
      <c r="U280" s="453" t="e">
        <f t="shared" si="112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4.58</v>
      </c>
      <c r="C281" s="362" t="e">
        <f>VLOOKUP($A281,'T5_data(mth)'!$B$5:$AL$392,$O$1-1,FALSE)</f>
        <v>#REF!</v>
      </c>
      <c r="D281" s="480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40.49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597"/>
      <c r="O281" s="453" t="str">
        <f t="shared" si="106"/>
        <v>40.5</v>
      </c>
      <c r="P281" s="453" t="e">
        <f t="shared" si="107"/>
        <v>#REF!</v>
      </c>
      <c r="Q281" s="453" t="e">
        <f t="shared" si="108"/>
        <v>#REF!</v>
      </c>
      <c r="R281" s="453" t="str">
        <f t="shared" si="109"/>
        <v>40.5</v>
      </c>
      <c r="S281" s="453" t="str">
        <f t="shared" si="110"/>
        <v>0.000</v>
      </c>
      <c r="T281" s="453" t="e">
        <f t="shared" si="111"/>
        <v>#REF!</v>
      </c>
      <c r="U281" s="453" t="e">
        <f t="shared" si="112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331.09</v>
      </c>
      <c r="C282" s="362" t="e">
        <f>VLOOKUP($A282,'T5_data(mth)'!$B$5:$AL$392,$O$1-1,FALSE)</f>
        <v>#REF!</v>
      </c>
      <c r="D282" s="480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30.21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0.1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597"/>
      <c r="O282" s="453" t="str">
        <f t="shared" si="106"/>
        <v>30.2</v>
      </c>
      <c r="P282" s="453" t="e">
        <f t="shared" si="107"/>
        <v>#REF!</v>
      </c>
      <c r="Q282" s="453" t="e">
        <f t="shared" si="108"/>
        <v>#REF!</v>
      </c>
      <c r="R282" s="453" t="str">
        <f t="shared" si="109"/>
        <v>30.2</v>
      </c>
      <c r="S282" s="453" t="str">
        <f t="shared" si="110"/>
        <v>0.1</v>
      </c>
      <c r="T282" s="453" t="e">
        <f t="shared" si="111"/>
        <v>#REF!</v>
      </c>
      <c r="U282" s="453" t="e">
        <f t="shared" si="112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113.52</v>
      </c>
      <c r="C283" s="362" t="e">
        <f>VLOOKUP($A283,'T5_data(mth)'!$B$5:$AL$392,$O$1-1,FALSE)</f>
        <v>#REF!</v>
      </c>
      <c r="D283" s="480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-3.07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0.03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597"/>
      <c r="O283" s="453" t="str">
        <f t="shared" si="106"/>
        <v>-3.1</v>
      </c>
      <c r="P283" s="453" t="e">
        <f t="shared" si="107"/>
        <v>#REF!</v>
      </c>
      <c r="Q283" s="453" t="e">
        <f t="shared" si="108"/>
        <v>#REF!</v>
      </c>
      <c r="R283" s="453" t="str">
        <f t="shared" si="109"/>
        <v>-3.1</v>
      </c>
      <c r="S283" s="453" t="str">
        <f t="shared" si="110"/>
        <v>0.03</v>
      </c>
      <c r="T283" s="453" t="e">
        <f t="shared" si="111"/>
        <v>#REF!</v>
      </c>
      <c r="U283" s="453" t="e">
        <f t="shared" si="112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217.57</v>
      </c>
      <c r="C284" s="362" t="e">
        <f>VLOOKUP($A284,'T5_data(mth)'!$B$5:$AL$392,$O$1-1,FALSE)</f>
        <v>#REF!</v>
      </c>
      <c r="D284" s="480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58.62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0.06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597"/>
      <c r="O284" s="453" t="str">
        <f t="shared" si="106"/>
        <v>58.6</v>
      </c>
      <c r="P284" s="453" t="e">
        <f t="shared" si="107"/>
        <v>#REF!</v>
      </c>
      <c r="Q284" s="453" t="e">
        <f t="shared" si="108"/>
        <v>#REF!</v>
      </c>
      <c r="R284" s="453" t="str">
        <f t="shared" si="109"/>
        <v>58.6</v>
      </c>
      <c r="S284" s="453" t="str">
        <f t="shared" si="110"/>
        <v>0.1</v>
      </c>
      <c r="T284" s="453" t="e">
        <f t="shared" si="111"/>
        <v>#REF!</v>
      </c>
      <c r="U284" s="453" t="e">
        <f t="shared" si="112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74.33</v>
      </c>
      <c r="C285" s="362" t="e">
        <f>VLOOKUP($A285,'T5_data(mth)'!$B$5:$AL$392,$O$1-1,FALSE)</f>
        <v>#REF!</v>
      </c>
      <c r="D285" s="480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-19.829999999999998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0.02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597"/>
      <c r="O285" s="453" t="str">
        <f t="shared" si="106"/>
        <v>-19.8</v>
      </c>
      <c r="P285" s="453" t="e">
        <f t="shared" si="107"/>
        <v>#REF!</v>
      </c>
      <c r="Q285" s="453" t="e">
        <f t="shared" si="108"/>
        <v>#REF!</v>
      </c>
      <c r="R285" s="453" t="str">
        <f t="shared" si="109"/>
        <v>-19.8</v>
      </c>
      <c r="S285" s="453" t="str">
        <f t="shared" si="110"/>
        <v>0.02</v>
      </c>
      <c r="T285" s="453" t="e">
        <f t="shared" si="111"/>
        <v>#REF!</v>
      </c>
      <c r="U285" s="453" t="e">
        <f t="shared" si="112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35.97</v>
      </c>
      <c r="C286" s="362" t="e">
        <f>VLOOKUP($A286,'T5_data(mth)'!$B$5:$AL$392,$O$1-1,FALSE)</f>
        <v>#REF!</v>
      </c>
      <c r="D286" s="480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-31.51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0.01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597"/>
      <c r="O286" s="453" t="str">
        <f t="shared" si="106"/>
        <v>-31.5</v>
      </c>
      <c r="P286" s="453" t="e">
        <f t="shared" si="107"/>
        <v>#REF!</v>
      </c>
      <c r="Q286" s="453" t="e">
        <f t="shared" si="108"/>
        <v>#REF!</v>
      </c>
      <c r="R286" s="453" t="str">
        <f t="shared" si="109"/>
        <v>-31.5</v>
      </c>
      <c r="S286" s="453" t="str">
        <f t="shared" si="110"/>
        <v>0.01</v>
      </c>
      <c r="T286" s="453" t="e">
        <f t="shared" si="111"/>
        <v>#REF!</v>
      </c>
      <c r="U286" s="453" t="e">
        <f t="shared" si="112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38.36</v>
      </c>
      <c r="C287" s="362" t="e">
        <f>VLOOKUP($A287,'T5_data(mth)'!$B$5:$AL$392,$O$1-1,FALSE)</f>
        <v>#REF!</v>
      </c>
      <c r="D287" s="480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-4.55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597"/>
      <c r="O287" s="453" t="str">
        <f t="shared" si="106"/>
        <v>-4.6</v>
      </c>
      <c r="P287" s="453" t="e">
        <f t="shared" si="107"/>
        <v>#REF!</v>
      </c>
      <c r="Q287" s="453" t="e">
        <f t="shared" si="108"/>
        <v>#REF!</v>
      </c>
      <c r="R287" s="453" t="str">
        <f t="shared" si="109"/>
        <v>-4.6</v>
      </c>
      <c r="S287" s="453" t="str">
        <f t="shared" si="110"/>
        <v>0.01</v>
      </c>
      <c r="T287" s="453" t="e">
        <f t="shared" si="111"/>
        <v>#REF!</v>
      </c>
      <c r="U287" s="453" t="e">
        <f t="shared" si="112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513.4</v>
      </c>
      <c r="C288" s="362" t="e">
        <f>VLOOKUP($A288,'T5_data(mth)'!$B$5:$AL$392,$O$1-1,FALSE)</f>
        <v>#REF!</v>
      </c>
      <c r="D288" s="480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14.81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597"/>
      <c r="O288" s="453" t="str">
        <f t="shared" si="106"/>
        <v>14.8</v>
      </c>
      <c r="P288" s="453" t="e">
        <f t="shared" si="107"/>
        <v>#REF!</v>
      </c>
      <c r="Q288" s="453" t="e">
        <f t="shared" si="108"/>
        <v>#REF!</v>
      </c>
      <c r="R288" s="453" t="str">
        <f t="shared" si="109"/>
        <v>14.8</v>
      </c>
      <c r="S288" s="453" t="str">
        <f t="shared" si="110"/>
        <v>0.2</v>
      </c>
      <c r="T288" s="453" t="e">
        <f t="shared" si="111"/>
        <v>#REF!</v>
      </c>
      <c r="U288" s="453" t="e">
        <f t="shared" si="112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185.7</v>
      </c>
      <c r="C289" s="362" t="e">
        <f>VLOOKUP($A289,'T5_data(mth)'!$B$5:$AL$392,$O$1-1,FALSE)</f>
        <v>#REF!</v>
      </c>
      <c r="D289" s="480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11.49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597"/>
      <c r="O289" s="453" t="str">
        <f t="shared" si="106"/>
        <v>11.5</v>
      </c>
      <c r="P289" s="453" t="e">
        <f t="shared" si="107"/>
        <v>#REF!</v>
      </c>
      <c r="Q289" s="453" t="e">
        <f t="shared" si="108"/>
        <v>#REF!</v>
      </c>
      <c r="R289" s="453" t="str">
        <f t="shared" si="109"/>
        <v>11.5</v>
      </c>
      <c r="S289" s="453" t="str">
        <f t="shared" si="110"/>
        <v>0.1</v>
      </c>
      <c r="T289" s="453" t="e">
        <f t="shared" si="111"/>
        <v>#REF!</v>
      </c>
      <c r="U289" s="453" t="e">
        <f t="shared" si="112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327.71</v>
      </c>
      <c r="C290" s="362" t="e">
        <f>VLOOKUP($A290,'T5_data(mth)'!$B$5:$AL$392,$O$1-1,FALSE)</f>
        <v>#REF!</v>
      </c>
      <c r="D290" s="480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16.78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0.1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597"/>
      <c r="O290" s="453" t="str">
        <f t="shared" si="106"/>
        <v>16.8</v>
      </c>
      <c r="P290" s="453" t="e">
        <f t="shared" si="107"/>
        <v>#REF!</v>
      </c>
      <c r="Q290" s="453" t="e">
        <f t="shared" si="108"/>
        <v>#REF!</v>
      </c>
      <c r="R290" s="453" t="str">
        <f t="shared" si="109"/>
        <v>16.8</v>
      </c>
      <c r="S290" s="453" t="str">
        <f t="shared" si="110"/>
        <v>0.1</v>
      </c>
      <c r="T290" s="453" t="e">
        <f t="shared" si="111"/>
        <v>#REF!</v>
      </c>
      <c r="U290" s="453" t="e">
        <f t="shared" si="112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412.91</v>
      </c>
      <c r="C291" s="362" t="e">
        <f>VLOOKUP($A291,'T5_data(mth)'!$B$5:$AL$392,$O$1-1,FALSE)</f>
        <v>#REF!</v>
      </c>
      <c r="D291" s="480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11.68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597"/>
      <c r="O291" s="453" t="str">
        <f t="shared" si="106"/>
        <v>11.7</v>
      </c>
      <c r="P291" s="453" t="e">
        <f t="shared" si="107"/>
        <v>#REF!</v>
      </c>
      <c r="Q291" s="453" t="e">
        <f t="shared" si="108"/>
        <v>#REF!</v>
      </c>
      <c r="R291" s="453" t="str">
        <f t="shared" si="109"/>
        <v>11.7</v>
      </c>
      <c r="S291" s="453" t="str">
        <f t="shared" si="110"/>
        <v>0.1</v>
      </c>
      <c r="T291" s="453" t="e">
        <f t="shared" si="111"/>
        <v>#REF!</v>
      </c>
      <c r="U291" s="453" t="e">
        <f t="shared" si="112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183.78</v>
      </c>
      <c r="C292" s="362" t="e">
        <f>VLOOKUP($A292,'T5_data(mth)'!$B$5:$AL$392,$O$1-1,FALSE)</f>
        <v>#REF!</v>
      </c>
      <c r="D292" s="480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11.42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597"/>
      <c r="O292" s="453" t="str">
        <f t="shared" si="106"/>
        <v>11.4</v>
      </c>
      <c r="P292" s="453" t="e">
        <f t="shared" si="107"/>
        <v>#REF!</v>
      </c>
      <c r="Q292" s="453" t="e">
        <f t="shared" si="108"/>
        <v>#REF!</v>
      </c>
      <c r="R292" s="453" t="str">
        <f t="shared" si="109"/>
        <v>11.4</v>
      </c>
      <c r="S292" s="453" t="str">
        <f t="shared" si="110"/>
        <v>0.1</v>
      </c>
      <c r="T292" s="453" t="e">
        <f t="shared" si="111"/>
        <v>#REF!</v>
      </c>
      <c r="U292" s="453" t="e">
        <f t="shared" si="112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229.13</v>
      </c>
      <c r="C293" s="362" t="e">
        <f>VLOOKUP($A293,'T5_data(mth)'!$B$5:$AL$392,$O$1-1,FALSE)</f>
        <v>#REF!</v>
      </c>
      <c r="D293" s="480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11.89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597"/>
      <c r="O293" s="453" t="str">
        <f t="shared" si="106"/>
        <v>11.9</v>
      </c>
      <c r="P293" s="453" t="e">
        <f t="shared" si="107"/>
        <v>#REF!</v>
      </c>
      <c r="Q293" s="453" t="e">
        <f t="shared" si="108"/>
        <v>#REF!</v>
      </c>
      <c r="R293" s="453" t="str">
        <f t="shared" si="109"/>
        <v>11.9</v>
      </c>
      <c r="S293" s="453" t="str">
        <f t="shared" si="110"/>
        <v>0.1</v>
      </c>
      <c r="T293" s="453" t="e">
        <f t="shared" si="111"/>
        <v>#REF!</v>
      </c>
      <c r="U293" s="453" t="e">
        <f t="shared" si="112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373.76</v>
      </c>
      <c r="C294" s="362" t="e">
        <f>VLOOKUP($A294,'T5_data(mth)'!$B$5:$AL$392,$O$1-1,FALSE)</f>
        <v>#REF!</v>
      </c>
      <c r="D294" s="480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12.56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597"/>
      <c r="O294" s="453" t="str">
        <f t="shared" si="106"/>
        <v>12.6</v>
      </c>
      <c r="P294" s="453" t="e">
        <f t="shared" si="107"/>
        <v>#REF!</v>
      </c>
      <c r="Q294" s="453" t="e">
        <f t="shared" si="108"/>
        <v>#REF!</v>
      </c>
      <c r="R294" s="453" t="str">
        <f t="shared" si="109"/>
        <v>12.6</v>
      </c>
      <c r="S294" s="453" t="str">
        <f t="shared" si="110"/>
        <v>0.1</v>
      </c>
      <c r="T294" s="453" t="e">
        <f t="shared" si="111"/>
        <v>#REF!</v>
      </c>
      <c r="U294" s="453" t="e">
        <f t="shared" si="112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1.5</v>
      </c>
      <c r="C295" s="362" t="e">
        <f>VLOOKUP($A295,'T5_data(mth)'!$B$5:$AL$392,$O$1-1,FALSE)</f>
        <v>#REF!</v>
      </c>
      <c r="D295" s="480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20.97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597"/>
      <c r="O295" s="453" t="str">
        <f t="shared" si="106"/>
        <v>21.0</v>
      </c>
      <c r="P295" s="453" t="e">
        <f t="shared" si="107"/>
        <v>#REF!</v>
      </c>
      <c r="Q295" s="453" t="e">
        <f t="shared" si="108"/>
        <v>#REF!</v>
      </c>
      <c r="R295" s="453" t="str">
        <f t="shared" si="109"/>
        <v>21.0</v>
      </c>
      <c r="S295" s="453" t="str">
        <f t="shared" si="110"/>
        <v>0.000</v>
      </c>
      <c r="T295" s="453" t="e">
        <f t="shared" si="111"/>
        <v>#REF!</v>
      </c>
      <c r="U295" s="453" t="e">
        <f t="shared" si="112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13.99</v>
      </c>
      <c r="C296" s="362" t="e">
        <f>VLOOKUP($A296,'T5_data(mth)'!$B$5:$AL$392,$O$1-1,FALSE)</f>
        <v>#REF!</v>
      </c>
      <c r="D296" s="480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-8.1999999999999993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597"/>
      <c r="O296" s="453" t="str">
        <f t="shared" si="106"/>
        <v>-8.2</v>
      </c>
      <c r="P296" s="453" t="e">
        <f t="shared" si="107"/>
        <v>#REF!</v>
      </c>
      <c r="Q296" s="453" t="e">
        <f t="shared" si="108"/>
        <v>#REF!</v>
      </c>
      <c r="R296" s="453" t="str">
        <f t="shared" si="109"/>
        <v>-8.2</v>
      </c>
      <c r="S296" s="453" t="str">
        <f t="shared" si="110"/>
        <v>0.000</v>
      </c>
      <c r="T296" s="453" t="e">
        <f t="shared" si="111"/>
        <v>#REF!</v>
      </c>
      <c r="U296" s="453" t="e">
        <f t="shared" si="112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358.27</v>
      </c>
      <c r="C297" s="362" t="e">
        <f>VLOOKUP($A297,'T5_data(mth)'!$B$5:$AL$392,$O$1-1,FALSE)</f>
        <v>#REF!</v>
      </c>
      <c r="D297" s="480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13.53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597"/>
      <c r="O297" s="453" t="str">
        <f t="shared" si="106"/>
        <v>13.5</v>
      </c>
      <c r="P297" s="453" t="e">
        <f t="shared" si="107"/>
        <v>#REF!</v>
      </c>
      <c r="Q297" s="453" t="e">
        <f t="shared" si="108"/>
        <v>#REF!</v>
      </c>
      <c r="R297" s="453" t="str">
        <f t="shared" si="109"/>
        <v>13.5</v>
      </c>
      <c r="S297" s="453" t="str">
        <f t="shared" si="110"/>
        <v>0.1</v>
      </c>
      <c r="T297" s="453" t="e">
        <f t="shared" si="111"/>
        <v>#REF!</v>
      </c>
      <c r="U297" s="453" t="e">
        <f t="shared" si="112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889.89</v>
      </c>
      <c r="C298" s="362" t="e">
        <f>VLOOKUP($A298,'T5_data(mth)'!$B$5:$AL$392,$O$1-1,FALSE)</f>
        <v>#REF!</v>
      </c>
      <c r="D298" s="480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11.6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597"/>
      <c r="O298" s="453" t="str">
        <f t="shared" si="106"/>
        <v>11.6</v>
      </c>
      <c r="P298" s="453" t="e">
        <f t="shared" si="107"/>
        <v>#REF!</v>
      </c>
      <c r="Q298" s="453" t="e">
        <f t="shared" si="108"/>
        <v>#REF!</v>
      </c>
      <c r="R298" s="453" t="str">
        <f t="shared" si="109"/>
        <v>11.6</v>
      </c>
      <c r="S298" s="453" t="str">
        <f t="shared" si="110"/>
        <v>0.3</v>
      </c>
      <c r="T298" s="453" t="e">
        <f t="shared" si="111"/>
        <v>#REF!</v>
      </c>
      <c r="U298" s="453" t="e">
        <f t="shared" si="112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214.85</v>
      </c>
      <c r="C299" s="362" t="e">
        <f>VLOOKUP($A299,'T5_data(mth)'!$B$5:$AL$392,$O$1-1,FALSE)</f>
        <v>#REF!</v>
      </c>
      <c r="D299" s="480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13.84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597"/>
      <c r="O299" s="453" t="str">
        <f t="shared" si="106"/>
        <v>13.8</v>
      </c>
      <c r="P299" s="453" t="e">
        <f t="shared" si="107"/>
        <v>#REF!</v>
      </c>
      <c r="Q299" s="453" t="e">
        <f t="shared" si="108"/>
        <v>#REF!</v>
      </c>
      <c r="R299" s="453" t="str">
        <f t="shared" si="109"/>
        <v>13.8</v>
      </c>
      <c r="S299" s="453" t="str">
        <f t="shared" si="110"/>
        <v>0.1</v>
      </c>
      <c r="T299" s="453" t="e">
        <f t="shared" si="111"/>
        <v>#REF!</v>
      </c>
      <c r="U299" s="453" t="e">
        <f t="shared" si="112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146.22</v>
      </c>
      <c r="C300" s="362" t="e">
        <f>VLOOKUP($A300,'T5_data(mth)'!$B$5:$AL$392,$O$1-1,FALSE)</f>
        <v>#REF!</v>
      </c>
      <c r="D300" s="480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5.83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0.04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597"/>
      <c r="O300" s="453" t="str">
        <f t="shared" si="106"/>
        <v>5.8</v>
      </c>
      <c r="P300" s="453" t="e">
        <f t="shared" si="107"/>
        <v>#REF!</v>
      </c>
      <c r="Q300" s="453" t="e">
        <f t="shared" si="108"/>
        <v>#REF!</v>
      </c>
      <c r="R300" s="453" t="str">
        <f t="shared" si="109"/>
        <v>5.8</v>
      </c>
      <c r="S300" s="453" t="str">
        <f t="shared" si="110"/>
        <v>0.04</v>
      </c>
      <c r="T300" s="453" t="e">
        <f t="shared" si="111"/>
        <v>#REF!</v>
      </c>
      <c r="U300" s="453" t="e">
        <f t="shared" si="112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256.58999999999997</v>
      </c>
      <c r="C301" s="362" t="e">
        <f>VLOOKUP($A301,'T5_data(mth)'!$B$5:$AL$392,$O$1-1,FALSE)</f>
        <v>#REF!</v>
      </c>
      <c r="D301" s="480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17.579999999999998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597"/>
      <c r="O301" s="453" t="str">
        <f t="shared" si="106"/>
        <v>17.6</v>
      </c>
      <c r="P301" s="453" t="e">
        <f t="shared" si="107"/>
        <v>#REF!</v>
      </c>
      <c r="Q301" s="453" t="e">
        <f t="shared" si="108"/>
        <v>#REF!</v>
      </c>
      <c r="R301" s="453" t="str">
        <f t="shared" si="109"/>
        <v>17.6</v>
      </c>
      <c r="S301" s="453" t="str">
        <f t="shared" si="110"/>
        <v>0.1</v>
      </c>
      <c r="T301" s="453" t="e">
        <f t="shared" si="111"/>
        <v>#REF!</v>
      </c>
      <c r="U301" s="453" t="e">
        <f t="shared" si="112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272.23</v>
      </c>
      <c r="C302" s="362" t="e">
        <f>VLOOKUP($A302,'T5_data(mth)'!$B$5:$AL$392,$O$1-1,FALSE)</f>
        <v>#REF!</v>
      </c>
      <c r="D302" s="480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7.9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597"/>
      <c r="O302" s="453" t="str">
        <f t="shared" si="106"/>
        <v>7.9</v>
      </c>
      <c r="P302" s="453" t="e">
        <f t="shared" si="107"/>
        <v>#REF!</v>
      </c>
      <c r="Q302" s="453" t="e">
        <f t="shared" si="108"/>
        <v>#REF!</v>
      </c>
      <c r="R302" s="453" t="str">
        <f t="shared" si="109"/>
        <v>7.9</v>
      </c>
      <c r="S302" s="453" t="str">
        <f t="shared" si="110"/>
        <v>0.1</v>
      </c>
      <c r="T302" s="453" t="e">
        <f t="shared" si="111"/>
        <v>#REF!</v>
      </c>
      <c r="U302" s="453" t="e">
        <f t="shared" si="112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566.33000000000004</v>
      </c>
      <c r="C303" s="464" t="e">
        <f>VLOOKUP($A303,'T5_data(mth)'!$B$5:$AL$392,$O$1-1,FALSE)</f>
        <v>#REF!</v>
      </c>
      <c r="D303" s="480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7.71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0.16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597"/>
      <c r="O303" s="453" t="str">
        <f t="shared" si="106"/>
        <v>7.7</v>
      </c>
      <c r="P303" s="453" t="e">
        <f t="shared" si="107"/>
        <v>#REF!</v>
      </c>
      <c r="Q303" s="453" t="e">
        <f t="shared" si="108"/>
        <v>#REF!</v>
      </c>
      <c r="R303" s="453" t="str">
        <f t="shared" si="109"/>
        <v>7.7</v>
      </c>
      <c r="S303" s="453" t="str">
        <f t="shared" si="110"/>
        <v>0.2</v>
      </c>
      <c r="T303" s="453" t="e">
        <f t="shared" si="111"/>
        <v>#REF!</v>
      </c>
      <c r="U303" s="453" t="e">
        <f t="shared" si="112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79" t="s">
        <v>474</v>
      </c>
      <c r="B304" s="480">
        <v>4327.8292365439002</v>
      </c>
      <c r="C304" s="602">
        <v>372.3959843838</v>
      </c>
      <c r="D304" s="602">
        <v>338.70942410800001</v>
      </c>
      <c r="E304" s="480">
        <v>711.10540849180006</v>
      </c>
      <c r="F304" s="662">
        <v>8.844803511028104</v>
      </c>
      <c r="G304" s="663">
        <v>-2.1921789939353289</v>
      </c>
      <c r="H304" s="663">
        <v>20.444032643449276</v>
      </c>
      <c r="I304" s="662">
        <v>7.4242562633354225</v>
      </c>
      <c r="J304" s="676">
        <f>B304/B$6*100</f>
        <v>1.2546507264360696</v>
      </c>
      <c r="K304" s="676">
        <f t="shared" ref="K304" si="127">C304/C$6*100</f>
        <v>1.0677564277540381</v>
      </c>
      <c r="L304" s="676">
        <f t="shared" ref="L304" si="128">D304/D$6*100</f>
        <v>1.0495037163829097</v>
      </c>
      <c r="M304" s="676">
        <f t="shared" ref="M304" si="129">E304/E$6*100</f>
        <v>1.0589838737395707</v>
      </c>
      <c r="N304" s="469">
        <v>1</v>
      </c>
      <c r="O304" s="608" t="str">
        <f t="shared" si="106"/>
        <v>8.8</v>
      </c>
      <c r="P304" s="608" t="str">
        <f t="shared" si="107"/>
        <v>-2.2</v>
      </c>
      <c r="Q304" s="608" t="str">
        <f t="shared" si="108"/>
        <v>20.4</v>
      </c>
      <c r="R304" s="608" t="str">
        <f t="shared" si="109"/>
        <v>7.4</v>
      </c>
      <c r="S304" s="608" t="str">
        <f t="shared" si="110"/>
        <v>1.3</v>
      </c>
      <c r="T304" s="608" t="str">
        <f t="shared" si="111"/>
        <v>1.1</v>
      </c>
      <c r="U304" s="608" t="str">
        <f t="shared" si="112"/>
        <v>1.0</v>
      </c>
      <c r="V304" s="608" t="str">
        <f>IF(FIXED(M304,1)="0.0",IF(FIXED(M304,2)="0.00",FIXED(M304,3),FIXED(M304,2)),FIXED(M304,1))</f>
        <v>1.1</v>
      </c>
    </row>
    <row r="305" spans="1:22" s="321" customFormat="1" ht="24.6" hidden="1">
      <c r="A305" s="467" t="s">
        <v>475</v>
      </c>
      <c r="B305" s="361">
        <f>VLOOKUP($A305,'T5_data(ytd)'!$B$3:$F$390,3,FALSE)</f>
        <v>2720.78</v>
      </c>
      <c r="C305" s="361" t="e">
        <f>VLOOKUP($A305,'T5_data(mth)'!$B$5:$AL$392,$O$1-1,FALSE)</f>
        <v>#REF!</v>
      </c>
      <c r="D305" s="480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9.01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0.79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597"/>
      <c r="O305" s="453" t="str">
        <f t="shared" si="106"/>
        <v>9.0</v>
      </c>
      <c r="P305" s="453" t="e">
        <f t="shared" si="107"/>
        <v>#REF!</v>
      </c>
      <c r="Q305" s="453" t="e">
        <f t="shared" si="108"/>
        <v>#REF!</v>
      </c>
      <c r="R305" s="453" t="str">
        <f t="shared" si="109"/>
        <v>9.0</v>
      </c>
      <c r="S305" s="453" t="str">
        <f t="shared" si="110"/>
        <v>0.8</v>
      </c>
      <c r="T305" s="453" t="e">
        <f t="shared" si="111"/>
        <v>#REF!</v>
      </c>
      <c r="U305" s="453" t="e">
        <f t="shared" si="112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154.04</v>
      </c>
      <c r="C306" s="362" t="e">
        <f>VLOOKUP($A306,'T5_data(mth)'!$B$5:$AL$392,$O$1-1,FALSE)</f>
        <v>#REF!</v>
      </c>
      <c r="D306" s="480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8.01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0.04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597"/>
      <c r="O306" s="453" t="str">
        <f t="shared" si="106"/>
        <v>8.0</v>
      </c>
      <c r="P306" s="453" t="e">
        <f t="shared" si="107"/>
        <v>#REF!</v>
      </c>
      <c r="Q306" s="453" t="e">
        <f t="shared" si="108"/>
        <v>#REF!</v>
      </c>
      <c r="R306" s="453" t="str">
        <f t="shared" si="109"/>
        <v>8.0</v>
      </c>
      <c r="S306" s="453" t="str">
        <f t="shared" si="110"/>
        <v>0.04</v>
      </c>
      <c r="T306" s="453" t="e">
        <f t="shared" si="111"/>
        <v>#REF!</v>
      </c>
      <c r="U306" s="453" t="e">
        <f t="shared" si="112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54.38</v>
      </c>
      <c r="C307" s="362" t="e">
        <f>VLOOKUP($A307,'T5_data(mth)'!$B$5:$AL$392,$O$1-1,FALSE)</f>
        <v>#REF!</v>
      </c>
      <c r="D307" s="480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3.13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597"/>
      <c r="O307" s="453" t="str">
        <f t="shared" si="106"/>
        <v>3.1</v>
      </c>
      <c r="P307" s="453" t="e">
        <f t="shared" si="107"/>
        <v>#REF!</v>
      </c>
      <c r="Q307" s="453" t="e">
        <f t="shared" si="108"/>
        <v>#REF!</v>
      </c>
      <c r="R307" s="453" t="str">
        <f t="shared" si="109"/>
        <v>3.1</v>
      </c>
      <c r="S307" s="453" t="str">
        <f t="shared" si="110"/>
        <v>0.02</v>
      </c>
      <c r="T307" s="453" t="e">
        <f t="shared" si="111"/>
        <v>#REF!</v>
      </c>
      <c r="U307" s="453" t="e">
        <f t="shared" si="112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1398.63</v>
      </c>
      <c r="C308" s="464" t="e">
        <f>VLOOKUP($A308,'T5_data(mth)'!$B$5:$AL$392,$O$1-1,FALSE)</f>
        <v>#REF!</v>
      </c>
      <c r="D308" s="480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8.85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0.41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597"/>
      <c r="O308" s="453" t="str">
        <f t="shared" si="106"/>
        <v>8.9</v>
      </c>
      <c r="P308" s="453" t="e">
        <f t="shared" si="107"/>
        <v>#REF!</v>
      </c>
      <c r="Q308" s="453" t="e">
        <f t="shared" si="108"/>
        <v>#REF!</v>
      </c>
      <c r="R308" s="453" t="str">
        <f t="shared" si="109"/>
        <v>8.9</v>
      </c>
      <c r="S308" s="453" t="str">
        <f t="shared" si="110"/>
        <v>0.4</v>
      </c>
      <c r="T308" s="453" t="e">
        <f t="shared" si="111"/>
        <v>#REF!</v>
      </c>
      <c r="U308" s="453" t="e">
        <f t="shared" si="112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79" t="s">
        <v>479</v>
      </c>
      <c r="B309" s="480">
        <v>670.4583267045</v>
      </c>
      <c r="C309" s="602">
        <v>58.749262561599998</v>
      </c>
      <c r="D309" s="602">
        <v>54.161672150599998</v>
      </c>
      <c r="E309" s="480">
        <v>112.9109347122</v>
      </c>
      <c r="F309" s="662">
        <v>10.464802355080465</v>
      </c>
      <c r="G309" s="663">
        <v>9.4252052034164819</v>
      </c>
      <c r="H309" s="663">
        <v>9.1549107354815078</v>
      </c>
      <c r="I309" s="662">
        <v>9.2953821699540953</v>
      </c>
      <c r="J309" s="676">
        <f>B309/B$6*100</f>
        <v>0.19436788761024854</v>
      </c>
      <c r="K309" s="676">
        <f t="shared" ref="K309" si="130">C309/C$6*100</f>
        <v>0.1684494606722374</v>
      </c>
      <c r="L309" s="676">
        <f t="shared" ref="L309" si="131">D309/D$6*100</f>
        <v>0.16782195050304438</v>
      </c>
      <c r="M309" s="676">
        <f t="shared" ref="M309" si="132">E309/E$6*100</f>
        <v>0.16814786893926448</v>
      </c>
      <c r="N309" s="469">
        <v>1</v>
      </c>
      <c r="O309" s="608" t="str">
        <f t="shared" si="106"/>
        <v>10.5</v>
      </c>
      <c r="P309" s="608" t="str">
        <f t="shared" si="107"/>
        <v>9.4</v>
      </c>
      <c r="Q309" s="608" t="str">
        <f t="shared" si="108"/>
        <v>9.2</v>
      </c>
      <c r="R309" s="608" t="str">
        <f t="shared" si="109"/>
        <v>9.3</v>
      </c>
      <c r="S309" s="608" t="str">
        <f t="shared" si="110"/>
        <v>0.2</v>
      </c>
      <c r="T309" s="608" t="str">
        <f t="shared" si="111"/>
        <v>0.2</v>
      </c>
      <c r="U309" s="608" t="str">
        <f t="shared" si="112"/>
        <v>0.2</v>
      </c>
      <c r="V309" s="608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385.61</v>
      </c>
      <c r="C310" s="361" t="e">
        <f>VLOOKUP($A310,'T5_data(mth)'!$B$5:$AL$392,$O$1-1,FALSE)</f>
        <v>#REF!</v>
      </c>
      <c r="D310" s="480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7.7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0.11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597"/>
      <c r="O310" s="453" t="str">
        <f t="shared" si="106"/>
        <v>7.7</v>
      </c>
      <c r="P310" s="453" t="e">
        <f t="shared" si="107"/>
        <v>#REF!</v>
      </c>
      <c r="Q310" s="453" t="e">
        <f t="shared" si="108"/>
        <v>#REF!</v>
      </c>
      <c r="R310" s="453" t="str">
        <f t="shared" si="109"/>
        <v>7.7</v>
      </c>
      <c r="S310" s="453" t="str">
        <f t="shared" si="110"/>
        <v>0.1</v>
      </c>
      <c r="T310" s="453" t="e">
        <f t="shared" si="111"/>
        <v>#REF!</v>
      </c>
      <c r="U310" s="453" t="e">
        <f t="shared" si="112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103.39</v>
      </c>
      <c r="C311" s="362" t="e">
        <f>VLOOKUP($A311,'T5_data(mth)'!$B$5:$AL$392,$O$1-1,FALSE)</f>
        <v>#REF!</v>
      </c>
      <c r="D311" s="480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0.65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597"/>
      <c r="O311" s="453" t="str">
        <f t="shared" si="106"/>
        <v>0.7</v>
      </c>
      <c r="P311" s="453" t="e">
        <f t="shared" si="107"/>
        <v>#REF!</v>
      </c>
      <c r="Q311" s="453" t="e">
        <f t="shared" si="108"/>
        <v>#REF!</v>
      </c>
      <c r="R311" s="453" t="str">
        <f t="shared" si="109"/>
        <v>0.7</v>
      </c>
      <c r="S311" s="453" t="str">
        <f t="shared" si="110"/>
        <v>0.03</v>
      </c>
      <c r="T311" s="453" t="e">
        <f t="shared" si="111"/>
        <v>#REF!</v>
      </c>
      <c r="U311" s="453" t="e">
        <f t="shared" si="112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181.46</v>
      </c>
      <c r="C312" s="464" t="e">
        <f>VLOOKUP($A312,'T5_data(mth)'!$B$5:$AL$392,$O$1-1,FALSE)</f>
        <v>#REF!</v>
      </c>
      <c r="D312" s="480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24.14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597"/>
      <c r="O312" s="453" t="str">
        <f t="shared" si="106"/>
        <v>24.1</v>
      </c>
      <c r="P312" s="453" t="e">
        <f t="shared" si="107"/>
        <v>#REF!</v>
      </c>
      <c r="Q312" s="453" t="e">
        <f t="shared" si="108"/>
        <v>#REF!</v>
      </c>
      <c r="R312" s="453" t="str">
        <f t="shared" si="109"/>
        <v>24.1</v>
      </c>
      <c r="S312" s="453" t="str">
        <f t="shared" si="110"/>
        <v>0.1</v>
      </c>
      <c r="T312" s="453" t="e">
        <f t="shared" si="111"/>
        <v>#REF!</v>
      </c>
      <c r="U312" s="453" t="e">
        <f t="shared" si="112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79" t="s">
        <v>483</v>
      </c>
      <c r="B313" s="480">
        <v>2889.4239044303004</v>
      </c>
      <c r="C313" s="602">
        <v>291.83674587040002</v>
      </c>
      <c r="D313" s="602">
        <v>258.82920232480001</v>
      </c>
      <c r="E313" s="480">
        <v>550.66594819520003</v>
      </c>
      <c r="F313" s="662">
        <v>12.049334080093274</v>
      </c>
      <c r="G313" s="663">
        <v>15.595292197763968</v>
      </c>
      <c r="H313" s="663">
        <v>32.384531587144835</v>
      </c>
      <c r="I313" s="662">
        <v>22.92271003070978</v>
      </c>
      <c r="J313" s="676">
        <f>B313/B$6*100</f>
        <v>0.83765268972817231</v>
      </c>
      <c r="K313" s="676">
        <f t="shared" ref="K313" si="133">C313/C$6*100</f>
        <v>0.83677207683525456</v>
      </c>
      <c r="L313" s="676">
        <f t="shared" ref="L313" si="134">D313/D$6*100</f>
        <v>0.80199188571052726</v>
      </c>
      <c r="M313" s="676">
        <f t="shared" ref="M313" si="135">E313/E$6*100</f>
        <v>0.82005614356531942</v>
      </c>
      <c r="N313" s="469">
        <v>1</v>
      </c>
      <c r="O313" s="608" t="str">
        <f t="shared" si="106"/>
        <v>12.0</v>
      </c>
      <c r="P313" s="608" t="str">
        <f t="shared" si="107"/>
        <v>15.6</v>
      </c>
      <c r="Q313" s="608" t="str">
        <f t="shared" si="108"/>
        <v>32.4</v>
      </c>
      <c r="R313" s="608" t="str">
        <f t="shared" si="109"/>
        <v>22.9</v>
      </c>
      <c r="S313" s="608" t="str">
        <f t="shared" si="110"/>
        <v>0.8</v>
      </c>
      <c r="T313" s="608" t="str">
        <f t="shared" si="111"/>
        <v>0.8</v>
      </c>
      <c r="U313" s="608" t="str">
        <f t="shared" si="112"/>
        <v>0.8</v>
      </c>
      <c r="V313" s="608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74.56</v>
      </c>
      <c r="C314" s="361" t="e">
        <f>VLOOKUP($A314,'T5_data(mth)'!$B$5:$AL$392,$O$1-1,FALSE)</f>
        <v>#REF!</v>
      </c>
      <c r="D314" s="480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3.92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597"/>
      <c r="O314" s="453" t="str">
        <f t="shared" si="106"/>
        <v>3.9</v>
      </c>
      <c r="P314" s="453" t="e">
        <f t="shared" si="107"/>
        <v>#REF!</v>
      </c>
      <c r="Q314" s="453" t="e">
        <f t="shared" si="108"/>
        <v>#REF!</v>
      </c>
      <c r="R314" s="453" t="str">
        <f t="shared" si="109"/>
        <v>3.9</v>
      </c>
      <c r="S314" s="453" t="str">
        <f t="shared" si="110"/>
        <v>0.02</v>
      </c>
      <c r="T314" s="453" t="e">
        <f t="shared" si="111"/>
        <v>#REF!</v>
      </c>
      <c r="U314" s="453" t="e">
        <f t="shared" si="112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842.33</v>
      </c>
      <c r="C315" s="362" t="e">
        <f>VLOOKUP($A315,'T5_data(mth)'!$B$5:$AL$392,$O$1-1,FALSE)</f>
        <v>#REF!</v>
      </c>
      <c r="D315" s="480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44.31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0.24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597"/>
      <c r="O315" s="453" t="str">
        <f t="shared" si="106"/>
        <v>44.3</v>
      </c>
      <c r="P315" s="453" t="e">
        <f t="shared" si="107"/>
        <v>#REF!</v>
      </c>
      <c r="Q315" s="453" t="e">
        <f t="shared" si="108"/>
        <v>#REF!</v>
      </c>
      <c r="R315" s="453" t="str">
        <f t="shared" si="109"/>
        <v>44.3</v>
      </c>
      <c r="S315" s="453" t="str">
        <f t="shared" si="110"/>
        <v>0.2</v>
      </c>
      <c r="T315" s="453" t="e">
        <f t="shared" si="111"/>
        <v>#REF!</v>
      </c>
      <c r="U315" s="453" t="e">
        <f t="shared" si="112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761.16</v>
      </c>
      <c r="C316" s="362" t="e">
        <f>VLOOKUP($A316,'T5_data(mth)'!$B$5:$AL$392,$O$1-1,FALSE)</f>
        <v>#REF!</v>
      </c>
      <c r="D316" s="480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-11.37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0.22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597"/>
      <c r="O316" s="453" t="str">
        <f t="shared" si="106"/>
        <v>-11.4</v>
      </c>
      <c r="P316" s="453" t="e">
        <f t="shared" si="107"/>
        <v>#REF!</v>
      </c>
      <c r="Q316" s="453" t="e">
        <f t="shared" si="108"/>
        <v>#REF!</v>
      </c>
      <c r="R316" s="453" t="str">
        <f t="shared" si="109"/>
        <v>-11.4</v>
      </c>
      <c r="S316" s="453" t="str">
        <f t="shared" si="110"/>
        <v>0.2</v>
      </c>
      <c r="T316" s="453" t="e">
        <f t="shared" si="111"/>
        <v>#REF!</v>
      </c>
      <c r="U316" s="453" t="e">
        <f t="shared" si="112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158.88999999999999</v>
      </c>
      <c r="C317" s="362" t="e">
        <f>VLOOKUP($A317,'T5_data(mth)'!$B$5:$AL$392,$O$1-1,FALSE)</f>
        <v>#REF!</v>
      </c>
      <c r="D317" s="480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-5.16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597"/>
      <c r="O317" s="453" t="str">
        <f t="shared" si="106"/>
        <v>-5.2</v>
      </c>
      <c r="P317" s="453" t="e">
        <f t="shared" si="107"/>
        <v>#REF!</v>
      </c>
      <c r="Q317" s="453" t="e">
        <f t="shared" si="108"/>
        <v>#REF!</v>
      </c>
      <c r="R317" s="453" t="str">
        <f t="shared" si="109"/>
        <v>-5.2</v>
      </c>
      <c r="S317" s="453" t="str">
        <f t="shared" si="110"/>
        <v>0.1</v>
      </c>
      <c r="T317" s="453" t="e">
        <f t="shared" si="111"/>
        <v>#REF!</v>
      </c>
      <c r="U317" s="453" t="e">
        <f t="shared" si="112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602.27</v>
      </c>
      <c r="C318" s="362" t="e">
        <f>VLOOKUP($A318,'T5_data(mth)'!$B$5:$AL$392,$O$1-1,FALSE)</f>
        <v>#REF!</v>
      </c>
      <c r="D318" s="480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-12.88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0.17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597"/>
      <c r="O318" s="453" t="str">
        <f t="shared" si="106"/>
        <v>-12.9</v>
      </c>
      <c r="P318" s="453" t="e">
        <f t="shared" si="107"/>
        <v>#REF!</v>
      </c>
      <c r="Q318" s="453" t="e">
        <f t="shared" si="108"/>
        <v>#REF!</v>
      </c>
      <c r="R318" s="453" t="str">
        <f t="shared" si="109"/>
        <v>-12.9</v>
      </c>
      <c r="S318" s="453" t="str">
        <f t="shared" si="110"/>
        <v>0.2</v>
      </c>
      <c r="T318" s="453" t="e">
        <f t="shared" si="111"/>
        <v>#REF!</v>
      </c>
      <c r="U318" s="453" t="e">
        <f t="shared" si="112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1211.3800000000001</v>
      </c>
      <c r="C319" s="362" t="e">
        <f>VLOOKUP($A319,'T5_data(mth)'!$B$5:$AL$392,$O$1-1,FALSE)</f>
        <v>#REF!</v>
      </c>
      <c r="D319" s="480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13.81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597"/>
      <c r="O319" s="453" t="str">
        <f t="shared" si="106"/>
        <v>13.8</v>
      </c>
      <c r="P319" s="453" t="e">
        <f t="shared" si="107"/>
        <v>#REF!</v>
      </c>
      <c r="Q319" s="453" t="e">
        <f t="shared" si="108"/>
        <v>#REF!</v>
      </c>
      <c r="R319" s="453" t="str">
        <f t="shared" si="109"/>
        <v>13.8</v>
      </c>
      <c r="S319" s="453" t="str">
        <f t="shared" si="110"/>
        <v>0.4</v>
      </c>
      <c r="T319" s="453" t="e">
        <f t="shared" si="111"/>
        <v>#REF!</v>
      </c>
      <c r="U319" s="453" t="e">
        <f t="shared" si="112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54.32</v>
      </c>
      <c r="C320" s="362" t="e">
        <f>VLOOKUP($A320,'T5_data(mth)'!$B$5:$AL$392,$O$1-1,FALSE)</f>
        <v>#REF!</v>
      </c>
      <c r="D320" s="480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18.34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597"/>
      <c r="O320" s="453" t="str">
        <f t="shared" si="106"/>
        <v>18.3</v>
      </c>
      <c r="P320" s="453" t="e">
        <f t="shared" si="107"/>
        <v>#REF!</v>
      </c>
      <c r="Q320" s="453" t="e">
        <f t="shared" si="108"/>
        <v>#REF!</v>
      </c>
      <c r="R320" s="453" t="str">
        <f t="shared" si="109"/>
        <v>18.3</v>
      </c>
      <c r="S320" s="453" t="str">
        <f t="shared" si="110"/>
        <v>0.02</v>
      </c>
      <c r="T320" s="453" t="e">
        <f t="shared" si="111"/>
        <v>#REF!</v>
      </c>
      <c r="U320" s="453" t="e">
        <f t="shared" si="112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186.57</v>
      </c>
      <c r="C321" s="362" t="e">
        <f>VLOOKUP($A321,'T5_data(mth)'!$B$5:$AL$392,$O$1-1,FALSE)</f>
        <v>#REF!</v>
      </c>
      <c r="D321" s="480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2.86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0.05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597"/>
      <c r="O321" s="453" t="str">
        <f t="shared" si="106"/>
        <v>2.9</v>
      </c>
      <c r="P321" s="453" t="e">
        <f t="shared" si="107"/>
        <v>#REF!</v>
      </c>
      <c r="Q321" s="453" t="e">
        <f t="shared" si="108"/>
        <v>#REF!</v>
      </c>
      <c r="R321" s="453" t="str">
        <f t="shared" si="109"/>
        <v>2.9</v>
      </c>
      <c r="S321" s="453" t="str">
        <f t="shared" si="110"/>
        <v>0.1</v>
      </c>
      <c r="T321" s="453" t="e">
        <f t="shared" si="111"/>
        <v>#REF!</v>
      </c>
      <c r="U321" s="453" t="e">
        <f t="shared" si="112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314.52999999999997</v>
      </c>
      <c r="C322" s="362" t="e">
        <f>VLOOKUP($A322,'T5_data(mth)'!$B$5:$AL$392,$O$1-1,FALSE)</f>
        <v>#REF!</v>
      </c>
      <c r="D322" s="480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14.19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597"/>
      <c r="O322" s="453" t="str">
        <f t="shared" si="106"/>
        <v>14.2</v>
      </c>
      <c r="P322" s="453" t="e">
        <f t="shared" si="107"/>
        <v>#REF!</v>
      </c>
      <c r="Q322" s="453" t="e">
        <f t="shared" si="108"/>
        <v>#REF!</v>
      </c>
      <c r="R322" s="453" t="str">
        <f t="shared" si="109"/>
        <v>14.2</v>
      </c>
      <c r="S322" s="453" t="str">
        <f t="shared" si="110"/>
        <v>0.1</v>
      </c>
      <c r="T322" s="453" t="e">
        <f t="shared" si="111"/>
        <v>#REF!</v>
      </c>
      <c r="U322" s="453" t="e">
        <f t="shared" si="112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655.97</v>
      </c>
      <c r="C323" s="362" t="e">
        <f>VLOOKUP($A323,'T5_data(mth)'!$B$5:$AL$392,$O$1-1,FALSE)</f>
        <v>#REF!</v>
      </c>
      <c r="D323" s="480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16.79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0.19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597"/>
      <c r="O323" s="453" t="str">
        <f t="shared" si="106"/>
        <v>16.8</v>
      </c>
      <c r="P323" s="453" t="e">
        <f t="shared" si="107"/>
        <v>#REF!</v>
      </c>
      <c r="Q323" s="453" t="e">
        <f t="shared" si="108"/>
        <v>#REF!</v>
      </c>
      <c r="R323" s="453" t="str">
        <f t="shared" si="109"/>
        <v>16.8</v>
      </c>
      <c r="S323" s="453" t="str">
        <f t="shared" si="110"/>
        <v>0.2</v>
      </c>
      <c r="T323" s="453" t="e">
        <f t="shared" si="111"/>
        <v>#REF!</v>
      </c>
      <c r="U323" s="453" t="e">
        <f t="shared" si="112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47.54</v>
      </c>
      <c r="C324" s="362" t="e">
        <f>VLOOKUP($A324,'T5_data(mth)'!$B$5:$AL$392,$O$1-1,FALSE)</f>
        <v>#REF!</v>
      </c>
      <c r="D324" s="480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18.55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597"/>
      <c r="O324" s="453" t="str">
        <f t="shared" si="106"/>
        <v>18.6</v>
      </c>
      <c r="P324" s="453" t="e">
        <f t="shared" si="107"/>
        <v>#REF!</v>
      </c>
      <c r="Q324" s="453" t="e">
        <f t="shared" si="108"/>
        <v>#REF!</v>
      </c>
      <c r="R324" s="453" t="str">
        <f t="shared" si="109"/>
        <v>18.6</v>
      </c>
      <c r="S324" s="453" t="str">
        <f t="shared" si="110"/>
        <v>0.01</v>
      </c>
      <c r="T324" s="453" t="e">
        <f t="shared" si="111"/>
        <v>#REF!</v>
      </c>
      <c r="U324" s="453" t="e">
        <f t="shared" si="112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15.29</v>
      </c>
      <c r="C325" s="362" t="e">
        <f>VLOOKUP($A325,'T5_data(mth)'!$B$5:$AL$392,$O$1-1,FALSE)</f>
        <v>#REF!</v>
      </c>
      <c r="D325" s="480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18.71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597"/>
      <c r="O325" s="453" t="str">
        <f t="shared" si="106"/>
        <v>18.7</v>
      </c>
      <c r="P325" s="453" t="e">
        <f t="shared" si="107"/>
        <v>#REF!</v>
      </c>
      <c r="Q325" s="453" t="e">
        <f t="shared" si="108"/>
        <v>#REF!</v>
      </c>
      <c r="R325" s="453" t="str">
        <f t="shared" si="109"/>
        <v>18.7</v>
      </c>
      <c r="S325" s="453" t="str">
        <f t="shared" si="110"/>
        <v>0.000</v>
      </c>
      <c r="T325" s="453" t="e">
        <f t="shared" si="111"/>
        <v>#REF!</v>
      </c>
      <c r="U325" s="453" t="e">
        <f t="shared" si="112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32.25</v>
      </c>
      <c r="C326" s="464" t="e">
        <f>VLOOKUP($A326,'T5_data(mth)'!$B$5:$AL$392,$O$1-1,FALSE)</f>
        <v>#REF!</v>
      </c>
      <c r="D326" s="480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18.48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597"/>
      <c r="O326" s="453" t="str">
        <f t="shared" ref="O326:O374" si="136">IF(FIXED(F326,1)="0.0",IF(FIXED(F326,2)="0.00",FIXED(F326,3),FIXED(F326,2)),FIXED(F326,1))</f>
        <v>18.5</v>
      </c>
      <c r="P326" s="453" t="e">
        <f t="shared" ref="P326:P374" si="137">IF(FIXED(G326,1)="0.0",IF(FIXED(G326,2)="0.00",FIXED(G326,3),FIXED(G326,2)),FIXED(G326,1))</f>
        <v>#REF!</v>
      </c>
      <c r="Q326" s="453" t="e">
        <f t="shared" ref="Q326:Q374" si="138">IF(FIXED(H326,1)="0.0",IF(FIXED(H326,2)="0.00",FIXED(H326,3),FIXED(H326,2)),FIXED(H326,1))</f>
        <v>#REF!</v>
      </c>
      <c r="R326" s="453" t="str">
        <f t="shared" ref="R326:R374" si="139">IF(FIXED(I326,1)="0.0",IF(FIXED(I326,2)="0.00",FIXED(I326,3),FIXED(I326,2)),FIXED(I326,1))</f>
        <v>18.5</v>
      </c>
      <c r="S326" s="453" t="str">
        <f t="shared" ref="S326:S374" si="140">IF(FIXED(J326,1)="0.0",IF(FIXED(J326,2)="0.00",FIXED(J326,3),FIXED(J326,2)),FIXED(J326,1))</f>
        <v>0.01</v>
      </c>
      <c r="T326" s="453" t="e">
        <f t="shared" ref="T326:T374" si="141">IF(FIXED(K326,1)="0.0",IF(FIXED(K326,2)="0.00",FIXED(K326,3),FIXED(K326,2)),FIXED(K326,1))</f>
        <v>#REF!</v>
      </c>
      <c r="U326" s="453" t="e">
        <f t="shared" ref="U326:U374" si="142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79" t="s">
        <v>497</v>
      </c>
      <c r="B327" s="480">
        <v>1905.5883574582999</v>
      </c>
      <c r="C327" s="602">
        <v>203.52728560599999</v>
      </c>
      <c r="D327" s="602">
        <v>176.06669813190001</v>
      </c>
      <c r="E327" s="480">
        <v>379.59398373789998</v>
      </c>
      <c r="F327" s="662">
        <v>14.267846013972459</v>
      </c>
      <c r="G327" s="663">
        <v>12.676928691828621</v>
      </c>
      <c r="H327" s="663">
        <v>59.799051193180702</v>
      </c>
      <c r="I327" s="662">
        <v>30.530283120156241</v>
      </c>
      <c r="J327" s="676">
        <f>B327/B$6*100</f>
        <v>0.55243580240759349</v>
      </c>
      <c r="K327" s="676">
        <f t="shared" ref="K327" si="143">C327/C$6*100</f>
        <v>0.58356581848950828</v>
      </c>
      <c r="L327" s="676">
        <f t="shared" ref="L327" si="144">D327/D$6*100</f>
        <v>0.54554919606186592</v>
      </c>
      <c r="M327" s="676">
        <f t="shared" ref="M327" si="145">E327/E$6*100</f>
        <v>0.56529440297687228</v>
      </c>
      <c r="N327" s="469">
        <v>1</v>
      </c>
      <c r="O327" s="608" t="str">
        <f t="shared" si="136"/>
        <v>14.3</v>
      </c>
      <c r="P327" s="608" t="str">
        <f t="shared" si="137"/>
        <v>12.7</v>
      </c>
      <c r="Q327" s="608" t="str">
        <f t="shared" si="138"/>
        <v>59.8</v>
      </c>
      <c r="R327" s="608" t="str">
        <f t="shared" si="139"/>
        <v>30.5</v>
      </c>
      <c r="S327" s="608" t="str">
        <f t="shared" si="140"/>
        <v>0.6</v>
      </c>
      <c r="T327" s="608" t="str">
        <f t="shared" si="141"/>
        <v>0.6</v>
      </c>
      <c r="U327" s="608" t="str">
        <f t="shared" si="142"/>
        <v>0.5</v>
      </c>
      <c r="V327" s="608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200.38</v>
      </c>
      <c r="C328" s="361" t="e">
        <f>VLOOKUP($A328,'T5_data(mth)'!$B$5:$AL$392,$O$1-1,FALSE)</f>
        <v>#REF!</v>
      </c>
      <c r="D328" s="480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0.55000000000000004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0.06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597"/>
      <c r="O328" s="453" t="str">
        <f t="shared" si="136"/>
        <v>0.6</v>
      </c>
      <c r="P328" s="453" t="e">
        <f t="shared" si="137"/>
        <v>#REF!</v>
      </c>
      <c r="Q328" s="453" t="e">
        <f t="shared" si="138"/>
        <v>#REF!</v>
      </c>
      <c r="R328" s="453" t="str">
        <f t="shared" si="139"/>
        <v>0.6</v>
      </c>
      <c r="S328" s="453" t="str">
        <f t="shared" si="140"/>
        <v>0.1</v>
      </c>
      <c r="T328" s="453" t="e">
        <f t="shared" si="141"/>
        <v>#REF!</v>
      </c>
      <c r="U328" s="453" t="e">
        <f t="shared" si="142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1705.21</v>
      </c>
      <c r="C329" s="362" t="e">
        <f>VLOOKUP($A329,'T5_data(mth)'!$B$5:$AL$392,$O$1-1,FALSE)</f>
        <v>#REF!</v>
      </c>
      <c r="D329" s="480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16.13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0.49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597"/>
      <c r="O329" s="453" t="str">
        <f t="shared" si="136"/>
        <v>16.1</v>
      </c>
      <c r="P329" s="453" t="e">
        <f t="shared" si="137"/>
        <v>#REF!</v>
      </c>
      <c r="Q329" s="453" t="e">
        <f t="shared" si="138"/>
        <v>#REF!</v>
      </c>
      <c r="R329" s="453" t="str">
        <f t="shared" si="139"/>
        <v>16.1</v>
      </c>
      <c r="S329" s="453" t="str">
        <f t="shared" si="140"/>
        <v>0.5</v>
      </c>
      <c r="T329" s="453" t="e">
        <f t="shared" si="141"/>
        <v>#REF!</v>
      </c>
      <c r="U329" s="453" t="e">
        <f t="shared" si="142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638.59</v>
      </c>
      <c r="C330" s="362" t="e">
        <f>VLOOKUP($A330,'T5_data(mth)'!$B$5:$AL$392,$O$1-1,FALSE)</f>
        <v>#REF!</v>
      </c>
      <c r="D330" s="480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33.200000000000003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0.19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597"/>
      <c r="O330" s="453" t="str">
        <f t="shared" si="136"/>
        <v>33.2</v>
      </c>
      <c r="P330" s="453" t="e">
        <f t="shared" si="137"/>
        <v>#REF!</v>
      </c>
      <c r="Q330" s="453" t="e">
        <f t="shared" si="138"/>
        <v>#REF!</v>
      </c>
      <c r="R330" s="453" t="str">
        <f t="shared" si="139"/>
        <v>33.2</v>
      </c>
      <c r="S330" s="453" t="str">
        <f t="shared" si="140"/>
        <v>0.2</v>
      </c>
      <c r="T330" s="453" t="e">
        <f t="shared" si="141"/>
        <v>#REF!</v>
      </c>
      <c r="U330" s="453" t="e">
        <f t="shared" si="142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388.94</v>
      </c>
      <c r="C331" s="362" t="e">
        <f>VLOOKUP($A331,'T5_data(mth)'!$B$5:$AL$392,$O$1-1,FALSE)</f>
        <v>#REF!</v>
      </c>
      <c r="D331" s="480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39.47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0.11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597"/>
      <c r="O331" s="453" t="str">
        <f t="shared" si="136"/>
        <v>39.5</v>
      </c>
      <c r="P331" s="453" t="e">
        <f t="shared" si="137"/>
        <v>#REF!</v>
      </c>
      <c r="Q331" s="453" t="e">
        <f t="shared" si="138"/>
        <v>#REF!</v>
      </c>
      <c r="R331" s="453" t="str">
        <f t="shared" si="139"/>
        <v>39.5</v>
      </c>
      <c r="S331" s="453" t="str">
        <f t="shared" si="140"/>
        <v>0.1</v>
      </c>
      <c r="T331" s="453" t="e">
        <f t="shared" si="141"/>
        <v>#REF!</v>
      </c>
      <c r="U331" s="453" t="e">
        <f t="shared" si="142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197.98</v>
      </c>
      <c r="C332" s="362" t="e">
        <f>VLOOKUP($A332,'T5_data(mth)'!$B$5:$AL$392,$O$1-1,FALSE)</f>
        <v>#REF!</v>
      </c>
      <c r="D332" s="480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23.61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0.06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597"/>
      <c r="O332" s="453" t="str">
        <f t="shared" si="136"/>
        <v>23.6</v>
      </c>
      <c r="P332" s="453" t="e">
        <f t="shared" si="137"/>
        <v>#REF!</v>
      </c>
      <c r="Q332" s="453" t="e">
        <f t="shared" si="138"/>
        <v>#REF!</v>
      </c>
      <c r="R332" s="453" t="str">
        <f t="shared" si="139"/>
        <v>23.6</v>
      </c>
      <c r="S332" s="453" t="str">
        <f t="shared" si="140"/>
        <v>0.1</v>
      </c>
      <c r="T332" s="453" t="e">
        <f t="shared" si="141"/>
        <v>#REF!</v>
      </c>
      <c r="U332" s="453" t="e">
        <f t="shared" si="142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51.67</v>
      </c>
      <c r="C333" s="464" t="e">
        <f>VLOOKUP($A333,'T5_data(mth)'!$B$5:$AL$392,$O$1-1,FALSE)</f>
        <v>#REF!</v>
      </c>
      <c r="D333" s="480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27.96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597"/>
      <c r="O333" s="453" t="str">
        <f t="shared" si="136"/>
        <v>28.0</v>
      </c>
      <c r="P333" s="453" t="e">
        <f t="shared" si="137"/>
        <v>#REF!</v>
      </c>
      <c r="Q333" s="453" t="e">
        <f t="shared" si="138"/>
        <v>#REF!</v>
      </c>
      <c r="R333" s="453" t="str">
        <f t="shared" si="139"/>
        <v>28.0</v>
      </c>
      <c r="S333" s="453" t="str">
        <f t="shared" si="140"/>
        <v>0.01</v>
      </c>
      <c r="T333" s="453" t="e">
        <f t="shared" si="141"/>
        <v>#REF!</v>
      </c>
      <c r="U333" s="453" t="e">
        <f t="shared" si="142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79" t="s">
        <v>504</v>
      </c>
      <c r="B334" s="480">
        <v>226.41772080469997</v>
      </c>
      <c r="C334" s="602">
        <v>20.450698366299999</v>
      </c>
      <c r="D334" s="602">
        <v>22.044224506799999</v>
      </c>
      <c r="E334" s="480">
        <v>42.494922873099995</v>
      </c>
      <c r="F334" s="662">
        <v>20.828666607994535</v>
      </c>
      <c r="G334" s="663">
        <v>12.155355100932198</v>
      </c>
      <c r="H334" s="663">
        <v>17.048271658785936</v>
      </c>
      <c r="I334" s="662">
        <v>14.641359611701347</v>
      </c>
      <c r="J334" s="676">
        <f t="shared" ref="J334:J335" si="146">B334/B$6*100</f>
        <v>6.5639178987679167E-2</v>
      </c>
      <c r="K334" s="676">
        <f t="shared" ref="K334:K335" si="147">C334/C$6*100</f>
        <v>5.8637486837588342E-2</v>
      </c>
      <c r="L334" s="676">
        <f t="shared" ref="L334:L335" si="148">D334/D$6*100</f>
        <v>6.8304847453222586E-2</v>
      </c>
      <c r="M334" s="676">
        <f t="shared" ref="M334:M335" si="149">E334/E$6*100</f>
        <v>6.3283779733674522E-2</v>
      </c>
      <c r="N334" s="469">
        <v>1</v>
      </c>
      <c r="O334" s="608" t="str">
        <f t="shared" si="136"/>
        <v>20.8</v>
      </c>
      <c r="P334" s="608" t="str">
        <f t="shared" si="137"/>
        <v>12.2</v>
      </c>
      <c r="Q334" s="608" t="str">
        <f t="shared" si="138"/>
        <v>17.0</v>
      </c>
      <c r="R334" s="608" t="str">
        <f t="shared" si="139"/>
        <v>14.6</v>
      </c>
      <c r="S334" s="608" t="str">
        <f t="shared" si="140"/>
        <v>0.1</v>
      </c>
      <c r="T334" s="608" t="str">
        <f t="shared" si="141"/>
        <v>0.1</v>
      </c>
      <c r="U334" s="608" t="str">
        <f t="shared" si="142"/>
        <v>0.1</v>
      </c>
      <c r="V334" s="608" t="str">
        <f t="shared" ref="V334:V335" si="150">IF(FIXED(M334,1)="0.0",IF(FIXED(M334,2)="0.00",FIXED(M334,3),FIXED(M334,2)),FIXED(M334,1))</f>
        <v>0.1</v>
      </c>
    </row>
    <row r="335" spans="1:22" ht="21" customHeight="1">
      <c r="A335" s="479" t="s">
        <v>505</v>
      </c>
      <c r="B335" s="480">
        <v>464.00834920579996</v>
      </c>
      <c r="C335" s="602">
        <v>44.495697152200002</v>
      </c>
      <c r="D335" s="602">
        <v>40.895368413</v>
      </c>
      <c r="E335" s="480">
        <v>85.391065565199995</v>
      </c>
      <c r="F335" s="662">
        <v>10.119196530059327</v>
      </c>
      <c r="G335" s="663">
        <v>6.4728039081355888</v>
      </c>
      <c r="H335" s="663">
        <v>7.6267674229362683</v>
      </c>
      <c r="I335" s="662">
        <v>7.0223548748272719</v>
      </c>
      <c r="J335" s="676">
        <f t="shared" si="146"/>
        <v>0.1345174175283228</v>
      </c>
      <c r="K335" s="676">
        <f t="shared" si="147"/>
        <v>0.12758077056140621</v>
      </c>
      <c r="L335" s="676">
        <f t="shared" si="148"/>
        <v>0.12671581620535735</v>
      </c>
      <c r="M335" s="676">
        <f t="shared" si="149"/>
        <v>0.12716505923752638</v>
      </c>
      <c r="N335" s="469">
        <v>1</v>
      </c>
      <c r="O335" s="608" t="str">
        <f t="shared" si="136"/>
        <v>10.1</v>
      </c>
      <c r="P335" s="608" t="str">
        <f t="shared" si="137"/>
        <v>6.5</v>
      </c>
      <c r="Q335" s="608" t="str">
        <f t="shared" si="138"/>
        <v>7.6</v>
      </c>
      <c r="R335" s="608" t="str">
        <f t="shared" si="139"/>
        <v>7.0</v>
      </c>
      <c r="S335" s="608" t="str">
        <f t="shared" si="140"/>
        <v>0.1</v>
      </c>
      <c r="T335" s="608" t="str">
        <f t="shared" si="141"/>
        <v>0.1</v>
      </c>
      <c r="U335" s="608" t="str">
        <f t="shared" si="142"/>
        <v>0.1</v>
      </c>
      <c r="V335" s="608" t="str">
        <f t="shared" si="150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53.1</v>
      </c>
      <c r="C336" s="361" t="e">
        <f>VLOOKUP($A336,'T5_data(mth)'!$B$5:$AL$392,$O$1-1,FALSE)</f>
        <v>#REF!</v>
      </c>
      <c r="D336" s="480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17.399999999999999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0.02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597"/>
      <c r="O336" s="453" t="str">
        <f t="shared" si="136"/>
        <v>17.4</v>
      </c>
      <c r="P336" s="453" t="e">
        <f t="shared" si="137"/>
        <v>#REF!</v>
      </c>
      <c r="Q336" s="453" t="e">
        <f t="shared" si="138"/>
        <v>#REF!</v>
      </c>
      <c r="R336" s="453" t="str">
        <f t="shared" si="139"/>
        <v>17.4</v>
      </c>
      <c r="S336" s="453" t="str">
        <f t="shared" si="140"/>
        <v>0.02</v>
      </c>
      <c r="T336" s="453" t="e">
        <f t="shared" si="141"/>
        <v>#REF!</v>
      </c>
      <c r="U336" s="453" t="e">
        <f t="shared" si="142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410.9</v>
      </c>
      <c r="C337" s="464" t="e">
        <f>VLOOKUP($A337,'T5_data(mth)'!$B$5:$AL$392,$O$1-1,FALSE)</f>
        <v>#REF!</v>
      </c>
      <c r="D337" s="480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9.24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597"/>
      <c r="O337" s="453" t="str">
        <f t="shared" si="136"/>
        <v>9.2</v>
      </c>
      <c r="P337" s="453" t="e">
        <f t="shared" si="137"/>
        <v>#REF!</v>
      </c>
      <c r="Q337" s="453" t="e">
        <f t="shared" si="138"/>
        <v>#REF!</v>
      </c>
      <c r="R337" s="453" t="str">
        <f t="shared" si="139"/>
        <v>9.2</v>
      </c>
      <c r="S337" s="453" t="str">
        <f t="shared" si="140"/>
        <v>0.1</v>
      </c>
      <c r="T337" s="453" t="e">
        <f t="shared" si="141"/>
        <v>#REF!</v>
      </c>
      <c r="U337" s="453" t="e">
        <f t="shared" si="142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79" t="s">
        <v>508</v>
      </c>
      <c r="B338" s="480">
        <v>700.01200236509999</v>
      </c>
      <c r="C338" s="602">
        <v>62.540588269399997</v>
      </c>
      <c r="D338" s="602">
        <v>52.603527763300001</v>
      </c>
      <c r="E338" s="480">
        <v>115.1441160327</v>
      </c>
      <c r="F338" s="662">
        <v>32.641029878848144</v>
      </c>
      <c r="G338" s="663">
        <v>9.9607512110532923</v>
      </c>
      <c r="H338" s="663">
        <v>22.001701087795581</v>
      </c>
      <c r="I338" s="662">
        <v>15.152846578256927</v>
      </c>
      <c r="J338" s="676">
        <f>B338/B$6*100</f>
        <v>0.20293558716810786</v>
      </c>
      <c r="K338" s="676">
        <f t="shared" ref="K338" si="151">C338/C$6*100</f>
        <v>0.17932018045432938</v>
      </c>
      <c r="L338" s="676">
        <f t="shared" ref="L338" si="152">D338/D$6*100</f>
        <v>0.16299398231338133</v>
      </c>
      <c r="M338" s="676">
        <f t="shared" ref="M338" si="153">E338/E$6*100</f>
        <v>0.17147354046039903</v>
      </c>
      <c r="N338" s="469">
        <v>1</v>
      </c>
      <c r="O338" s="608" t="str">
        <f t="shared" si="136"/>
        <v>32.6</v>
      </c>
      <c r="P338" s="608" t="str">
        <f t="shared" si="137"/>
        <v>10.0</v>
      </c>
      <c r="Q338" s="608" t="str">
        <f t="shared" si="138"/>
        <v>22.0</v>
      </c>
      <c r="R338" s="608" t="str">
        <f t="shared" si="139"/>
        <v>15.2</v>
      </c>
      <c r="S338" s="608" t="str">
        <f t="shared" si="140"/>
        <v>0.2</v>
      </c>
      <c r="T338" s="608" t="str">
        <f t="shared" si="141"/>
        <v>0.2</v>
      </c>
      <c r="U338" s="608" t="str">
        <f t="shared" si="142"/>
        <v>0.2</v>
      </c>
      <c r="V338" s="608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51.43</v>
      </c>
      <c r="C339" s="361" t="e">
        <f>VLOOKUP($A339,'T5_data(mth)'!$B$5:$AL$392,$O$1-1,FALSE)</f>
        <v>#REF!</v>
      </c>
      <c r="D339" s="480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4.28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0.01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597"/>
      <c r="O339" s="453" t="str">
        <f t="shared" si="136"/>
        <v>4.3</v>
      </c>
      <c r="P339" s="453" t="e">
        <f t="shared" si="137"/>
        <v>#REF!</v>
      </c>
      <c r="Q339" s="453" t="e">
        <f t="shared" si="138"/>
        <v>#REF!</v>
      </c>
      <c r="R339" s="453" t="str">
        <f t="shared" si="139"/>
        <v>4.3</v>
      </c>
      <c r="S339" s="453" t="str">
        <f t="shared" si="140"/>
        <v>0.01</v>
      </c>
      <c r="T339" s="453" t="e">
        <f t="shared" si="141"/>
        <v>#REF!</v>
      </c>
      <c r="U339" s="453" t="e">
        <f t="shared" si="142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278.95999999999998</v>
      </c>
      <c r="C340" s="362" t="e">
        <f>VLOOKUP($A340,'T5_data(mth)'!$B$5:$AL$392,$O$1-1,FALSE)</f>
        <v>#REF!</v>
      </c>
      <c r="D340" s="480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33.880000000000003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0.08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597"/>
      <c r="O340" s="453" t="str">
        <f t="shared" si="136"/>
        <v>33.9</v>
      </c>
      <c r="P340" s="453" t="e">
        <f t="shared" si="137"/>
        <v>#REF!</v>
      </c>
      <c r="Q340" s="453" t="e">
        <f t="shared" si="138"/>
        <v>#REF!</v>
      </c>
      <c r="R340" s="453" t="str">
        <f t="shared" si="139"/>
        <v>33.9</v>
      </c>
      <c r="S340" s="453" t="str">
        <f t="shared" si="140"/>
        <v>0.1</v>
      </c>
      <c r="T340" s="453" t="e">
        <f t="shared" si="141"/>
        <v>#REF!</v>
      </c>
      <c r="U340" s="453" t="e">
        <f t="shared" si="142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211.94</v>
      </c>
      <c r="C341" s="362" t="e">
        <f>VLOOKUP($A341,'T5_data(mth)'!$B$5:$AL$392,$O$1-1,FALSE)</f>
        <v>#REF!</v>
      </c>
      <c r="D341" s="480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22.52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597"/>
      <c r="O341" s="453" t="str">
        <f t="shared" si="136"/>
        <v>22.5</v>
      </c>
      <c r="P341" s="453" t="e">
        <f t="shared" si="137"/>
        <v>#REF!</v>
      </c>
      <c r="Q341" s="453" t="e">
        <f t="shared" si="138"/>
        <v>#REF!</v>
      </c>
      <c r="R341" s="453" t="str">
        <f t="shared" si="139"/>
        <v>22.5</v>
      </c>
      <c r="S341" s="453" t="str">
        <f t="shared" si="140"/>
        <v>0.1</v>
      </c>
      <c r="T341" s="453" t="e">
        <f t="shared" si="141"/>
        <v>#REF!</v>
      </c>
      <c r="U341" s="453" t="e">
        <f t="shared" si="142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134.13</v>
      </c>
      <c r="C342" s="362" t="e">
        <f>VLOOKUP($A342,'T5_data(mth)'!$B$5:$AL$392,$O$1-1,FALSE)</f>
        <v>#REF!</v>
      </c>
      <c r="D342" s="480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67.16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0.04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597"/>
      <c r="O342" s="453" t="str">
        <f t="shared" si="136"/>
        <v>67.2</v>
      </c>
      <c r="P342" s="453" t="e">
        <f t="shared" si="137"/>
        <v>#REF!</v>
      </c>
      <c r="Q342" s="453" t="e">
        <f t="shared" si="138"/>
        <v>#REF!</v>
      </c>
      <c r="R342" s="453" t="str">
        <f t="shared" si="139"/>
        <v>67.2</v>
      </c>
      <c r="S342" s="453" t="str">
        <f t="shared" si="140"/>
        <v>0.04</v>
      </c>
      <c r="T342" s="453" t="e">
        <f t="shared" si="141"/>
        <v>#REF!</v>
      </c>
      <c r="U342" s="453" t="e">
        <f t="shared" si="142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23.56</v>
      </c>
      <c r="C343" s="464" t="e">
        <f>VLOOKUP($A343,'T5_data(mth)'!$B$5:$AL$392,$O$1-1,FALSE)</f>
        <v>#REF!</v>
      </c>
      <c r="D343" s="480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39.9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597"/>
      <c r="O343" s="453" t="str">
        <f t="shared" si="136"/>
        <v>39.9</v>
      </c>
      <c r="P343" s="453" t="e">
        <f t="shared" si="137"/>
        <v>#REF!</v>
      </c>
      <c r="Q343" s="453" t="e">
        <f t="shared" si="138"/>
        <v>#REF!</v>
      </c>
      <c r="R343" s="453" t="str">
        <f t="shared" si="139"/>
        <v>39.9</v>
      </c>
      <c r="S343" s="453" t="str">
        <f t="shared" si="140"/>
        <v>0.01</v>
      </c>
      <c r="T343" s="453" t="e">
        <f t="shared" si="141"/>
        <v>#REF!</v>
      </c>
      <c r="U343" s="453" t="e">
        <f t="shared" si="142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79" t="s">
        <v>514</v>
      </c>
      <c r="B344" s="480">
        <v>9339.9064483560996</v>
      </c>
      <c r="C344" s="602">
        <v>844.46658614859996</v>
      </c>
      <c r="D344" s="602">
        <v>747.64652762690002</v>
      </c>
      <c r="E344" s="480">
        <v>1592.1131137755001</v>
      </c>
      <c r="F344" s="662">
        <v>12.369360175364136</v>
      </c>
      <c r="G344" s="663">
        <v>10.29331536024209</v>
      </c>
      <c r="H344" s="663">
        <v>27.025341414346272</v>
      </c>
      <c r="I344" s="662">
        <v>17.565420761893307</v>
      </c>
      <c r="J344" s="676">
        <f>B344/B$6*100</f>
        <v>2.707667001120607</v>
      </c>
      <c r="K344" s="676">
        <f t="shared" ref="K344" si="154">C344/C$6*100</f>
        <v>2.4213059839398787</v>
      </c>
      <c r="L344" s="676">
        <f t="shared" ref="L344" si="155">D344/D$6*100</f>
        <v>2.3166105027978658</v>
      </c>
      <c r="M344" s="676">
        <f t="shared" ref="M344" si="156">E344/E$6*100</f>
        <v>2.3709876096055469</v>
      </c>
      <c r="N344" s="469">
        <v>1</v>
      </c>
      <c r="O344" s="608" t="str">
        <f t="shared" si="136"/>
        <v>12.4</v>
      </c>
      <c r="P344" s="608" t="str">
        <f t="shared" si="137"/>
        <v>10.3</v>
      </c>
      <c r="Q344" s="608" t="str">
        <f t="shared" si="138"/>
        <v>27.0</v>
      </c>
      <c r="R344" s="608" t="str">
        <f t="shared" si="139"/>
        <v>17.6</v>
      </c>
      <c r="S344" s="608" t="str">
        <f t="shared" si="140"/>
        <v>2.7</v>
      </c>
      <c r="T344" s="608" t="str">
        <f t="shared" si="141"/>
        <v>2.4</v>
      </c>
      <c r="U344" s="608" t="str">
        <f t="shared" si="142"/>
        <v>2.3</v>
      </c>
      <c r="V344" s="608" t="str">
        <f>IF(FIXED(M344,1)="0.0",IF(FIXED(M344,2)="0.00",FIXED(M344,3),FIXED(M344,2)),FIXED(M344,1))</f>
        <v>2.4</v>
      </c>
    </row>
    <row r="345" spans="1:22" s="321" customFormat="1" ht="24.6" hidden="1">
      <c r="A345" s="467" t="s">
        <v>515</v>
      </c>
      <c r="B345" s="355">
        <f>VLOOKUP($A345,'T5_data(ytd)'!$B342:$F730,3,FALSE)</f>
        <v>681.27</v>
      </c>
      <c r="C345" s="355" t="e">
        <f>VLOOKUP($A345,'T5_data(mth)'!$B344:$AL732,$O$1-1,FALSE)</f>
        <v>#REF!</v>
      </c>
      <c r="D345" s="480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598"/>
      <c r="O345" s="453" t="str">
        <f t="shared" si="136"/>
        <v>0.2</v>
      </c>
      <c r="P345" s="453" t="e">
        <f t="shared" si="137"/>
        <v>#REF!</v>
      </c>
      <c r="Q345" s="453" t="e">
        <f t="shared" si="138"/>
        <v>#REF!</v>
      </c>
      <c r="R345" s="453" t="str">
        <f t="shared" si="139"/>
        <v>2.2</v>
      </c>
      <c r="S345" s="453" t="str">
        <f t="shared" si="140"/>
        <v>0.2</v>
      </c>
      <c r="T345" s="453" t="e">
        <f t="shared" si="141"/>
        <v>#N/A</v>
      </c>
      <c r="U345" s="453" t="e">
        <f t="shared" si="142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614.97</v>
      </c>
      <c r="C346" s="356" t="e">
        <f>VLOOKUP($A346,'T5_data(mth)'!$B345:$AL733,$O$1-1,FALSE)</f>
        <v>#REF!</v>
      </c>
      <c r="D346" s="480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0.18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0.18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598"/>
      <c r="O346" s="453" t="str">
        <f t="shared" si="136"/>
        <v>0.2</v>
      </c>
      <c r="P346" s="453" t="e">
        <f t="shared" si="137"/>
        <v>#REF!</v>
      </c>
      <c r="Q346" s="453" t="e">
        <f t="shared" si="138"/>
        <v>#REF!</v>
      </c>
      <c r="R346" s="453" t="str">
        <f t="shared" si="139"/>
        <v>28.0</v>
      </c>
      <c r="S346" s="453" t="str">
        <f t="shared" si="140"/>
        <v>0.2</v>
      </c>
      <c r="T346" s="453" t="e">
        <f t="shared" si="141"/>
        <v>#N/A</v>
      </c>
      <c r="U346" s="453" t="e">
        <f t="shared" si="142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867.53</v>
      </c>
      <c r="C347" s="356" t="e">
        <f>VLOOKUP($A347,'T5_data(mth)'!$B346:$AL734,$O$1-1,FALSE)</f>
        <v>#REF!</v>
      </c>
      <c r="D347" s="480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0.25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0.25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598"/>
      <c r="O347" s="453" t="str">
        <f t="shared" si="136"/>
        <v>0.3</v>
      </c>
      <c r="P347" s="453" t="e">
        <f t="shared" si="137"/>
        <v>#REF!</v>
      </c>
      <c r="Q347" s="453" t="e">
        <f t="shared" si="138"/>
        <v>#REF!</v>
      </c>
      <c r="R347" s="453" t="str">
        <f t="shared" si="139"/>
        <v>8.0</v>
      </c>
      <c r="S347" s="453" t="str">
        <f t="shared" si="140"/>
        <v>0.3</v>
      </c>
      <c r="T347" s="453" t="e">
        <f t="shared" si="141"/>
        <v>#N/A</v>
      </c>
      <c r="U347" s="453" t="e">
        <f t="shared" si="142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0.83</v>
      </c>
      <c r="C348" s="356" t="e">
        <f>VLOOKUP($A348,'T5_data(mth)'!$B347:$AL735,$O$1-1,FALSE)</f>
        <v>#REF!</v>
      </c>
      <c r="D348" s="480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598"/>
      <c r="O348" s="453" t="str">
        <f t="shared" si="136"/>
        <v>0.000</v>
      </c>
      <c r="P348" s="453" t="e">
        <f t="shared" si="137"/>
        <v>#REF!</v>
      </c>
      <c r="Q348" s="453" t="e">
        <f t="shared" si="138"/>
        <v>#REF!</v>
      </c>
      <c r="R348" s="453" t="str">
        <f t="shared" si="139"/>
        <v>-68.0</v>
      </c>
      <c r="S348" s="453" t="str">
        <f t="shared" si="140"/>
        <v>0.000</v>
      </c>
      <c r="T348" s="453" t="e">
        <f t="shared" si="141"/>
        <v>#N/A</v>
      </c>
      <c r="U348" s="453" t="e">
        <f t="shared" si="142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203.74</v>
      </c>
      <c r="C349" s="356" t="e">
        <f>VLOOKUP($A349,'T5_data(mth)'!$B348:$AL736,$O$1-1,FALSE)</f>
        <v>#REF!</v>
      </c>
      <c r="D349" s="480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598"/>
      <c r="O349" s="453" t="str">
        <f t="shared" si="136"/>
        <v>0.1</v>
      </c>
      <c r="P349" s="453" t="e">
        <f t="shared" si="137"/>
        <v>#REF!</v>
      </c>
      <c r="Q349" s="453" t="e">
        <f t="shared" si="138"/>
        <v>#REF!</v>
      </c>
      <c r="R349" s="453" t="str">
        <f t="shared" si="139"/>
        <v>20.7</v>
      </c>
      <c r="S349" s="453" t="str">
        <f t="shared" si="140"/>
        <v>0.1</v>
      </c>
      <c r="T349" s="453" t="e">
        <f t="shared" si="141"/>
        <v>#N/A</v>
      </c>
      <c r="U349" s="453" t="e">
        <f t="shared" si="142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6396.42</v>
      </c>
      <c r="C350" s="356" t="e">
        <f>VLOOKUP($A350,'T5_data(mth)'!$B349:$AL737,$O$1-1,FALSE)</f>
        <v>#REF!</v>
      </c>
      <c r="D350" s="480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1.85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1.85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598"/>
      <c r="O350" s="453" t="str">
        <f t="shared" si="136"/>
        <v>1.9</v>
      </c>
      <c r="P350" s="453" t="e">
        <f t="shared" si="137"/>
        <v>#REF!</v>
      </c>
      <c r="Q350" s="453" t="e">
        <f t="shared" si="138"/>
        <v>#REF!</v>
      </c>
      <c r="R350" s="453" t="str">
        <f t="shared" si="139"/>
        <v>12.3</v>
      </c>
      <c r="S350" s="453" t="str">
        <f t="shared" si="140"/>
        <v>1.9</v>
      </c>
      <c r="T350" s="453" t="e">
        <f t="shared" si="141"/>
        <v>#N/A</v>
      </c>
      <c r="U350" s="453" t="e">
        <f t="shared" si="142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113.69</v>
      </c>
      <c r="C351" s="356" t="e">
        <f>VLOOKUP($A351,'T5_data(mth)'!$B350:$AL738,$O$1-1,FALSE)</f>
        <v>#REF!</v>
      </c>
      <c r="D351" s="480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0.03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0.03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598"/>
      <c r="O351" s="453" t="str">
        <f t="shared" si="136"/>
        <v>0.03</v>
      </c>
      <c r="P351" s="453" t="e">
        <f t="shared" si="137"/>
        <v>#REF!</v>
      </c>
      <c r="Q351" s="453" t="e">
        <f t="shared" si="138"/>
        <v>#REF!</v>
      </c>
      <c r="R351" s="453" t="str">
        <f t="shared" si="139"/>
        <v>5.2</v>
      </c>
      <c r="S351" s="453" t="str">
        <f t="shared" si="140"/>
        <v>0.03</v>
      </c>
      <c r="T351" s="453" t="e">
        <f t="shared" si="141"/>
        <v>#N/A</v>
      </c>
      <c r="U351" s="453" t="e">
        <f t="shared" si="142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461.46</v>
      </c>
      <c r="C352" s="356" t="e">
        <f>VLOOKUP($A352,'T5_data(mth)'!$B351:$AL739,$O$1-1,FALSE)</f>
        <v>#REF!</v>
      </c>
      <c r="D352" s="480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598"/>
      <c r="O352" s="453" t="str">
        <f t="shared" si="136"/>
        <v>0.1</v>
      </c>
      <c r="P352" s="453" t="e">
        <f t="shared" si="137"/>
        <v>#REF!</v>
      </c>
      <c r="Q352" s="453" t="e">
        <f t="shared" si="138"/>
        <v>#REF!</v>
      </c>
      <c r="R352" s="453" t="str">
        <f t="shared" si="139"/>
        <v>19.0</v>
      </c>
      <c r="S352" s="453" t="str">
        <f t="shared" si="140"/>
        <v>0.1</v>
      </c>
      <c r="T352" s="453" t="e">
        <f t="shared" si="141"/>
        <v>#N/A</v>
      </c>
      <c r="U352" s="453" t="e">
        <f t="shared" si="142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2633.27</v>
      </c>
      <c r="C353" s="356" t="e">
        <f>VLOOKUP($A353,'T5_data(mth)'!$B352:$AL740,$O$1-1,FALSE)</f>
        <v>#REF!</v>
      </c>
      <c r="D353" s="480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0.76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0.76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598"/>
      <c r="O353" s="453" t="str">
        <f t="shared" si="136"/>
        <v>0.8</v>
      </c>
      <c r="P353" s="453" t="e">
        <f t="shared" si="137"/>
        <v>#REF!</v>
      </c>
      <c r="Q353" s="453" t="e">
        <f t="shared" si="138"/>
        <v>#REF!</v>
      </c>
      <c r="R353" s="453" t="str">
        <f t="shared" si="139"/>
        <v>41.5</v>
      </c>
      <c r="S353" s="453" t="str">
        <f t="shared" si="140"/>
        <v>0.8</v>
      </c>
      <c r="T353" s="453" t="e">
        <f t="shared" si="141"/>
        <v>#N/A</v>
      </c>
      <c r="U353" s="453" t="e">
        <f t="shared" si="142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2513.58</v>
      </c>
      <c r="C354" s="356" t="e">
        <f>VLOOKUP($A354,'T5_data(mth)'!$B353:$AL741,$O$1-1,FALSE)</f>
        <v>#REF!</v>
      </c>
      <c r="D354" s="480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0.73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0.73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598"/>
      <c r="O354" s="453" t="str">
        <f t="shared" si="136"/>
        <v>0.7</v>
      </c>
      <c r="P354" s="453" t="e">
        <f t="shared" si="137"/>
        <v>#REF!</v>
      </c>
      <c r="Q354" s="453" t="e">
        <f t="shared" si="138"/>
        <v>#REF!</v>
      </c>
      <c r="R354" s="453" t="str">
        <f t="shared" si="139"/>
        <v>44.1</v>
      </c>
      <c r="S354" s="453" t="str">
        <f t="shared" si="140"/>
        <v>0.7</v>
      </c>
      <c r="T354" s="453" t="e">
        <f t="shared" si="141"/>
        <v>#N/A</v>
      </c>
      <c r="U354" s="453" t="e">
        <f t="shared" si="142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119.69</v>
      </c>
      <c r="C355" s="356" t="e">
        <f>VLOOKUP($A355,'T5_data(mth)'!$B354:$AL742,$O$1-1,FALSE)</f>
        <v>#REF!</v>
      </c>
      <c r="D355" s="480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0.03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0.03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598"/>
      <c r="O355" s="453" t="str">
        <f t="shared" si="136"/>
        <v>0.03</v>
      </c>
      <c r="P355" s="453" t="e">
        <f t="shared" si="137"/>
        <v>#REF!</v>
      </c>
      <c r="Q355" s="453" t="e">
        <f t="shared" si="138"/>
        <v>#REF!</v>
      </c>
      <c r="R355" s="453" t="str">
        <f t="shared" si="139"/>
        <v>2.5</v>
      </c>
      <c r="S355" s="453" t="str">
        <f t="shared" si="140"/>
        <v>0.03</v>
      </c>
      <c r="T355" s="453" t="e">
        <f t="shared" si="141"/>
        <v>#N/A</v>
      </c>
      <c r="U355" s="453" t="e">
        <f t="shared" si="142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891.93</v>
      </c>
      <c r="C356" s="356" t="e">
        <f>VLOOKUP($A356,'T5_data(mth)'!$B355:$AL743,$O$1-1,FALSE)</f>
        <v>#REF!</v>
      </c>
      <c r="D356" s="480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0.26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0.26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598"/>
      <c r="O356" s="453" t="str">
        <f t="shared" si="136"/>
        <v>0.3</v>
      </c>
      <c r="P356" s="453" t="e">
        <f t="shared" si="137"/>
        <v>#REF!</v>
      </c>
      <c r="Q356" s="453" t="e">
        <f t="shared" si="138"/>
        <v>#REF!</v>
      </c>
      <c r="R356" s="453" t="str">
        <f t="shared" si="139"/>
        <v>-0.7</v>
      </c>
      <c r="S356" s="453" t="str">
        <f t="shared" si="140"/>
        <v>0.3</v>
      </c>
      <c r="T356" s="453" t="e">
        <f t="shared" si="141"/>
        <v>#N/A</v>
      </c>
      <c r="U356" s="453" t="e">
        <f t="shared" si="142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578.53</v>
      </c>
      <c r="C357" s="356" t="e">
        <f>VLOOKUP($A357,'T5_data(mth)'!$B356:$AL744,$O$1-1,FALSE)</f>
        <v>#REF!</v>
      </c>
      <c r="D357" s="480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598"/>
      <c r="O357" s="453" t="str">
        <f t="shared" si="136"/>
        <v>0.2</v>
      </c>
      <c r="P357" s="453" t="e">
        <f t="shared" si="137"/>
        <v>#REF!</v>
      </c>
      <c r="Q357" s="453" t="e">
        <f t="shared" si="138"/>
        <v>#REF!</v>
      </c>
      <c r="R357" s="453" t="str">
        <f t="shared" si="139"/>
        <v>10.5</v>
      </c>
      <c r="S357" s="453" t="str">
        <f t="shared" si="140"/>
        <v>0.2</v>
      </c>
      <c r="T357" s="453" t="e">
        <f t="shared" si="141"/>
        <v>#N/A</v>
      </c>
      <c r="U357" s="453" t="e">
        <f t="shared" si="142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17.489999999999998</v>
      </c>
      <c r="C358" s="356" t="e">
        <f>VLOOKUP($A358,'T5_data(mth)'!$B357:$AL745,$O$1-1,FALSE)</f>
        <v>#REF!</v>
      </c>
      <c r="D358" s="480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598"/>
      <c r="O358" s="453" t="str">
        <f t="shared" si="136"/>
        <v>0.01</v>
      </c>
      <c r="P358" s="453" t="e">
        <f t="shared" si="137"/>
        <v>#REF!</v>
      </c>
      <c r="Q358" s="453" t="e">
        <f t="shared" si="138"/>
        <v>#REF!</v>
      </c>
      <c r="R358" s="453" t="str">
        <f t="shared" si="139"/>
        <v>6.9</v>
      </c>
      <c r="S358" s="453" t="str">
        <f t="shared" si="140"/>
        <v>0.01</v>
      </c>
      <c r="T358" s="453" t="e">
        <f t="shared" si="141"/>
        <v>#N/A</v>
      </c>
      <c r="U358" s="453" t="e">
        <f t="shared" si="142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295.91000000000003</v>
      </c>
      <c r="C359" s="356" t="e">
        <f>VLOOKUP($A359,'T5_data(mth)'!$B358:$AL746,$O$1-1,FALSE)</f>
        <v>#REF!</v>
      </c>
      <c r="D359" s="480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0.09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0.09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598"/>
      <c r="O359" s="453" t="str">
        <f t="shared" si="136"/>
        <v>0.1</v>
      </c>
      <c r="P359" s="453" t="e">
        <f t="shared" si="137"/>
        <v>#REF!</v>
      </c>
      <c r="Q359" s="453" t="e">
        <f t="shared" si="138"/>
        <v>#REF!</v>
      </c>
      <c r="R359" s="453" t="str">
        <f t="shared" si="139"/>
        <v>-17.4</v>
      </c>
      <c r="S359" s="453" t="str">
        <f t="shared" si="140"/>
        <v>0.1</v>
      </c>
      <c r="T359" s="453" t="e">
        <f t="shared" si="141"/>
        <v>#N/A</v>
      </c>
      <c r="U359" s="453" t="e">
        <f t="shared" si="142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137.27000000000001</v>
      </c>
      <c r="C360" s="466" t="e">
        <f>VLOOKUP($A360,'T5_data(mth)'!$B359:$AL747,$O$1-1,FALSE)</f>
        <v>#REF!</v>
      </c>
      <c r="D360" s="480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0.04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0.04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598"/>
      <c r="O360" s="453" t="str">
        <f t="shared" si="136"/>
        <v>0.04</v>
      </c>
      <c r="P360" s="453" t="e">
        <f t="shared" si="137"/>
        <v>#REF!</v>
      </c>
      <c r="Q360" s="453" t="e">
        <f t="shared" si="138"/>
        <v>#REF!</v>
      </c>
      <c r="R360" s="453" t="str">
        <f t="shared" si="139"/>
        <v>-29.1</v>
      </c>
      <c r="S360" s="453" t="str">
        <f t="shared" si="140"/>
        <v>0.04</v>
      </c>
      <c r="T360" s="453" t="e">
        <f t="shared" si="141"/>
        <v>#N/A</v>
      </c>
      <c r="U360" s="453" t="e">
        <f t="shared" si="142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6" t="s">
        <v>531</v>
      </c>
      <c r="B361" s="477">
        <v>12854.305422162301</v>
      </c>
      <c r="C361" s="475">
        <v>1042.2933027096999</v>
      </c>
      <c r="D361" s="475">
        <v>1170.0215183302</v>
      </c>
      <c r="E361" s="477">
        <v>2212.3148210398999</v>
      </c>
      <c r="F361" s="661">
        <v>8.3919517023937971</v>
      </c>
      <c r="G361" s="660">
        <v>1.6813471771270514</v>
      </c>
      <c r="H361" s="660">
        <v>19.448760113733911</v>
      </c>
      <c r="I361" s="661">
        <v>10.363228973144174</v>
      </c>
      <c r="J361" s="657">
        <f>B361/B$6*100</f>
        <v>3.7265018452128666</v>
      </c>
      <c r="K361" s="657">
        <f t="shared" ref="K361:K363" si="157">C361/C$6*100</f>
        <v>2.9885267839684078</v>
      </c>
      <c r="L361" s="657">
        <f t="shared" ref="L361:L363" si="158">D361/D$6*100</f>
        <v>3.6253550811859943</v>
      </c>
      <c r="M361" s="657">
        <f t="shared" ref="M361:M363" si="159">E361/E$6*100</f>
        <v>3.2945969628964145</v>
      </c>
      <c r="N361" s="469">
        <v>1</v>
      </c>
      <c r="O361" s="608" t="str">
        <f t="shared" si="136"/>
        <v>8.4</v>
      </c>
      <c r="P361" s="608" t="str">
        <f t="shared" si="137"/>
        <v>1.7</v>
      </c>
      <c r="Q361" s="608" t="str">
        <f t="shared" si="138"/>
        <v>19.4</v>
      </c>
      <c r="R361" s="608" t="str">
        <f t="shared" si="139"/>
        <v>10.4</v>
      </c>
      <c r="S361" s="608" t="str">
        <f t="shared" si="140"/>
        <v>3.7</v>
      </c>
      <c r="T361" s="608" t="str">
        <f t="shared" si="141"/>
        <v>3.0</v>
      </c>
      <c r="U361" s="608" t="str">
        <f t="shared" si="142"/>
        <v>3.6</v>
      </c>
      <c r="V361" s="608" t="str">
        <f t="shared" ref="V361:V363" si="160">IF(FIXED(M361,1)="0.0",IF(FIXED(M361,2)="0.00",FIXED(M361,3),FIXED(M361,2)),FIXED(M361,1))</f>
        <v>3.3</v>
      </c>
    </row>
    <row r="362" spans="1:22" ht="21" customHeight="1">
      <c r="A362" s="479" t="s">
        <v>532</v>
      </c>
      <c r="B362" s="480">
        <v>769.21235693129995</v>
      </c>
      <c r="C362" s="602">
        <v>34.151745856700003</v>
      </c>
      <c r="D362" s="602">
        <v>52.160048827899999</v>
      </c>
      <c r="E362" s="480">
        <v>86.311794684600002</v>
      </c>
      <c r="F362" s="662">
        <v>-8.1546210129461514</v>
      </c>
      <c r="G362" s="663">
        <v>-49.315011970072753</v>
      </c>
      <c r="H362" s="663">
        <v>-4.3228077311463693</v>
      </c>
      <c r="I362" s="662">
        <v>-29.192904079883419</v>
      </c>
      <c r="J362" s="676">
        <f t="shared" ref="J362:J363" si="161">B362/B$6*100</f>
        <v>0.22299697831381082</v>
      </c>
      <c r="K362" s="676">
        <f t="shared" si="157"/>
        <v>9.7921963948814528E-2</v>
      </c>
      <c r="L362" s="676">
        <f t="shared" si="158"/>
        <v>0.16161984637941501</v>
      </c>
      <c r="M362" s="676">
        <f t="shared" si="159"/>
        <v>0.12853621642165614</v>
      </c>
      <c r="N362" s="469">
        <v>1</v>
      </c>
      <c r="O362" s="608" t="str">
        <f t="shared" si="136"/>
        <v>-8.2</v>
      </c>
      <c r="P362" s="608" t="str">
        <f t="shared" si="137"/>
        <v>-49.3</v>
      </c>
      <c r="Q362" s="608" t="str">
        <f t="shared" si="138"/>
        <v>-4.3</v>
      </c>
      <c r="R362" s="608" t="str">
        <f t="shared" si="139"/>
        <v>-29.2</v>
      </c>
      <c r="S362" s="608" t="str">
        <f t="shared" si="140"/>
        <v>0.2</v>
      </c>
      <c r="T362" s="608" t="str">
        <f t="shared" si="141"/>
        <v>0.1</v>
      </c>
      <c r="U362" s="608" t="str">
        <f t="shared" si="142"/>
        <v>0.2</v>
      </c>
      <c r="V362" s="608" t="str">
        <f t="shared" si="160"/>
        <v>0.1</v>
      </c>
    </row>
    <row r="363" spans="1:22" ht="21" customHeight="1">
      <c r="A363" s="479" t="s">
        <v>533</v>
      </c>
      <c r="B363" s="480">
        <v>2477.6474132721</v>
      </c>
      <c r="C363" s="602">
        <v>121.6305202102</v>
      </c>
      <c r="D363" s="602">
        <v>226.60333958780001</v>
      </c>
      <c r="E363" s="480">
        <v>348.23385979800003</v>
      </c>
      <c r="F363" s="662">
        <v>15.87974093347735</v>
      </c>
      <c r="G363" s="663">
        <v>-40.419671294216485</v>
      </c>
      <c r="H363" s="663">
        <v>20.126589494785435</v>
      </c>
      <c r="I363" s="662">
        <v>-11.341821000999204</v>
      </c>
      <c r="J363" s="676">
        <f t="shared" si="161"/>
        <v>0.71827744511396829</v>
      </c>
      <c r="K363" s="676">
        <f t="shared" si="157"/>
        <v>0.34874642910128589</v>
      </c>
      <c r="L363" s="676">
        <f t="shared" si="158"/>
        <v>0.70213885447233282</v>
      </c>
      <c r="M363" s="676">
        <f t="shared" si="159"/>
        <v>0.51859265505842522</v>
      </c>
      <c r="N363" s="469">
        <v>1</v>
      </c>
      <c r="O363" s="608" t="str">
        <f t="shared" si="136"/>
        <v>15.9</v>
      </c>
      <c r="P363" s="608" t="str">
        <f t="shared" si="137"/>
        <v>-40.4</v>
      </c>
      <c r="Q363" s="608" t="str">
        <f t="shared" si="138"/>
        <v>20.1</v>
      </c>
      <c r="R363" s="608" t="str">
        <f t="shared" si="139"/>
        <v>-11.3</v>
      </c>
      <c r="S363" s="608" t="str">
        <f t="shared" si="140"/>
        <v>0.7</v>
      </c>
      <c r="T363" s="608" t="str">
        <f t="shared" si="141"/>
        <v>0.3</v>
      </c>
      <c r="U363" s="608" t="str">
        <f t="shared" si="142"/>
        <v>0.7</v>
      </c>
      <c r="V363" s="608" t="str">
        <f t="shared" si="160"/>
        <v>0.5</v>
      </c>
    </row>
    <row r="364" spans="1:22" s="321" customFormat="1" ht="24.6" hidden="1">
      <c r="A364" s="467" t="s">
        <v>534</v>
      </c>
      <c r="B364" s="361">
        <f>VLOOKUP($A364,'T5_data(ytd)'!$B$3:$F$390,3,FALSE)</f>
        <v>2477.2199999999998</v>
      </c>
      <c r="C364" s="361" t="e">
        <f>VLOOKUP($A364,'T5_data(mth)'!$B$5:$AL$392,$O$1-1,FALSE)</f>
        <v>#REF!</v>
      </c>
      <c r="D364" s="480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15.9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0.72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597"/>
      <c r="O364" s="453" t="str">
        <f t="shared" si="136"/>
        <v>15.9</v>
      </c>
      <c r="P364" s="453" t="e">
        <f t="shared" si="137"/>
        <v>#REF!</v>
      </c>
      <c r="Q364" s="453" t="e">
        <f t="shared" si="138"/>
        <v>#REF!</v>
      </c>
      <c r="R364" s="453" t="str">
        <f t="shared" si="139"/>
        <v>15.9</v>
      </c>
      <c r="S364" s="453" t="str">
        <f t="shared" si="140"/>
        <v>0.7</v>
      </c>
      <c r="T364" s="453" t="e">
        <f t="shared" si="141"/>
        <v>#REF!</v>
      </c>
      <c r="U364" s="453" t="e">
        <f t="shared" si="142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0.42</v>
      </c>
      <c r="C365" s="362" t="e">
        <f>VLOOKUP($A365,'T5_data(mth)'!$B$5:$AL$392,$O$1-1,FALSE)</f>
        <v>#REF!</v>
      </c>
      <c r="D365" s="480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-40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597"/>
      <c r="O365" s="453" t="str">
        <f t="shared" si="136"/>
        <v>-40.0</v>
      </c>
      <c r="P365" s="453" t="e">
        <f t="shared" si="137"/>
        <v>#REF!</v>
      </c>
      <c r="Q365" s="453" t="e">
        <f t="shared" si="138"/>
        <v>#REF!</v>
      </c>
      <c r="R365" s="453" t="str">
        <f t="shared" si="139"/>
        <v>-40.0</v>
      </c>
      <c r="S365" s="453" t="str">
        <f t="shared" si="140"/>
        <v>0.000</v>
      </c>
      <c r="T365" s="453" t="e">
        <f t="shared" si="141"/>
        <v>#REF!</v>
      </c>
      <c r="U365" s="453" t="e">
        <f t="shared" si="142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359.39</v>
      </c>
      <c r="C366" s="464" t="e">
        <f>VLOOKUP($A366,'T5_data(mth)'!$B$5:$AL$392,$O$1-1,FALSE)</f>
        <v>#REF!</v>
      </c>
      <c r="D366" s="480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-12.02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597"/>
      <c r="O366" s="453" t="str">
        <f t="shared" si="136"/>
        <v>-12.0</v>
      </c>
      <c r="P366" s="453" t="e">
        <f t="shared" si="137"/>
        <v>#REF!</v>
      </c>
      <c r="Q366" s="453" t="e">
        <f t="shared" si="138"/>
        <v>#REF!</v>
      </c>
      <c r="R366" s="453" t="str">
        <f t="shared" si="139"/>
        <v>-12.0</v>
      </c>
      <c r="S366" s="453" t="str">
        <f t="shared" si="140"/>
        <v>0.1</v>
      </c>
      <c r="T366" s="453" t="e">
        <f t="shared" si="141"/>
        <v>#REF!</v>
      </c>
      <c r="U366" s="453" t="e">
        <f t="shared" si="142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79" t="s">
        <v>537</v>
      </c>
      <c r="B367" s="480">
        <v>7984.6631093571004</v>
      </c>
      <c r="C367" s="602">
        <v>706.6259449954</v>
      </c>
      <c r="D367" s="602">
        <v>626.25175602210004</v>
      </c>
      <c r="E367" s="480">
        <v>1332.8777010174999</v>
      </c>
      <c r="F367" s="662">
        <v>7.7093656794200882</v>
      </c>
      <c r="G367" s="663">
        <v>13.471227310699447</v>
      </c>
      <c r="H367" s="663">
        <v>1.7740523157458767</v>
      </c>
      <c r="I367" s="662">
        <v>7.6575989712174248</v>
      </c>
      <c r="J367" s="676">
        <f>B367/B$6*100</f>
        <v>2.3147778766110174</v>
      </c>
      <c r="K367" s="676">
        <f t="shared" ref="K367" si="162">C367/C$6*100</f>
        <v>2.0260809096399917</v>
      </c>
      <c r="L367" s="676">
        <f t="shared" ref="L367" si="163">D367/D$6*100</f>
        <v>1.9404642993545618</v>
      </c>
      <c r="M367" s="676">
        <f t="shared" ref="M367" si="164">E367/E$6*100</f>
        <v>1.9849321551895942</v>
      </c>
      <c r="N367" s="469">
        <v>1</v>
      </c>
      <c r="O367" s="608" t="str">
        <f t="shared" si="136"/>
        <v>7.7</v>
      </c>
      <c r="P367" s="608" t="str">
        <f t="shared" si="137"/>
        <v>13.5</v>
      </c>
      <c r="Q367" s="608" t="str">
        <f t="shared" si="138"/>
        <v>1.8</v>
      </c>
      <c r="R367" s="608" t="str">
        <f t="shared" si="139"/>
        <v>7.7</v>
      </c>
      <c r="S367" s="608" t="str">
        <f t="shared" si="140"/>
        <v>2.3</v>
      </c>
      <c r="T367" s="608" t="str">
        <f t="shared" si="141"/>
        <v>2.0</v>
      </c>
      <c r="U367" s="608" t="str">
        <f t="shared" si="142"/>
        <v>1.9</v>
      </c>
      <c r="V367" s="608" t="str">
        <f>IF(FIXED(M367,1)="0.0",IF(FIXED(M367,2)="0.00",FIXED(M367,3),FIXED(M367,2)),FIXED(M367,1))</f>
        <v>2.0</v>
      </c>
    </row>
    <row r="368" spans="1:22" s="321" customFormat="1" ht="24.6" hidden="1">
      <c r="A368" s="467" t="s">
        <v>538</v>
      </c>
      <c r="B368" s="355">
        <f>VLOOKUP($A368,'T5_data(ytd)'!$B365:$F753,3,FALSE)</f>
        <v>661.17</v>
      </c>
      <c r="C368" s="355" t="e">
        <f>VLOOKUP($A368,'T5_data(mth)'!$B367:$AL755,$O$1-1,FALSE)</f>
        <v>#REF!</v>
      </c>
      <c r="D368" s="480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15.69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598"/>
      <c r="O368" s="453" t="str">
        <f t="shared" si="136"/>
        <v>15.7</v>
      </c>
      <c r="P368" s="453" t="e">
        <f t="shared" si="137"/>
        <v>#REF!</v>
      </c>
      <c r="Q368" s="453" t="e">
        <f t="shared" si="138"/>
        <v>#REF!</v>
      </c>
      <c r="R368" s="453" t="str">
        <f t="shared" si="139"/>
        <v>15.7</v>
      </c>
      <c r="S368" s="453" t="str">
        <f t="shared" si="140"/>
        <v>0.2</v>
      </c>
      <c r="T368" s="453" t="e">
        <f t="shared" si="141"/>
        <v>#REF!</v>
      </c>
      <c r="U368" s="453" t="e">
        <f t="shared" si="142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5573.47</v>
      </c>
      <c r="C369" s="356" t="e">
        <f>VLOOKUP($A369,'T5_data(mth)'!$B368:$AL756,$O$1-1,FALSE)</f>
        <v>#REF!</v>
      </c>
      <c r="D369" s="480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5.24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1.62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598"/>
      <c r="O369" s="453" t="str">
        <f t="shared" si="136"/>
        <v>5.2</v>
      </c>
      <c r="P369" s="453" t="e">
        <f t="shared" si="137"/>
        <v>#REF!</v>
      </c>
      <c r="Q369" s="453" t="e">
        <f t="shared" si="138"/>
        <v>#REF!</v>
      </c>
      <c r="R369" s="453" t="str">
        <f t="shared" si="139"/>
        <v>5.2</v>
      </c>
      <c r="S369" s="453" t="str">
        <f t="shared" si="140"/>
        <v>1.6</v>
      </c>
      <c r="T369" s="453" t="e">
        <f t="shared" si="141"/>
        <v>#REF!</v>
      </c>
      <c r="U369" s="453" t="e">
        <f t="shared" si="142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1750.02</v>
      </c>
      <c r="C370" s="356" t="e">
        <f>VLOOKUP($A370,'T5_data(mth)'!$B369:$AL757,$O$1-1,FALSE)</f>
        <v>#REF!</v>
      </c>
      <c r="D370" s="480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13.21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598"/>
      <c r="O370" s="453" t="str">
        <f t="shared" si="136"/>
        <v>13.2</v>
      </c>
      <c r="P370" s="453" t="e">
        <f t="shared" si="137"/>
        <v>#REF!</v>
      </c>
      <c r="Q370" s="453" t="e">
        <f t="shared" si="138"/>
        <v>#REF!</v>
      </c>
      <c r="R370" s="453" t="str">
        <f t="shared" si="139"/>
        <v>13.2</v>
      </c>
      <c r="S370" s="453" t="str">
        <f t="shared" si="140"/>
        <v>0.5</v>
      </c>
      <c r="T370" s="453" t="e">
        <f t="shared" si="141"/>
        <v>#REF!</v>
      </c>
      <c r="U370" s="453" t="e">
        <f t="shared" si="142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291.8</v>
      </c>
      <c r="C371" s="356" t="e">
        <f>VLOOKUP($A371,'T5_data(mth)'!$B370:$AL758,$O$1-1,FALSE)</f>
        <v>#REF!</v>
      </c>
      <c r="D371" s="480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34.229999999999997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0.08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598"/>
      <c r="O371" s="453" t="str">
        <f t="shared" si="136"/>
        <v>34.2</v>
      </c>
      <c r="P371" s="453" t="e">
        <f t="shared" si="137"/>
        <v>#REF!</v>
      </c>
      <c r="Q371" s="453" t="e">
        <f t="shared" si="138"/>
        <v>#REF!</v>
      </c>
      <c r="R371" s="453" t="str">
        <f t="shared" si="139"/>
        <v>34.2</v>
      </c>
      <c r="S371" s="453" t="str">
        <f t="shared" si="140"/>
        <v>0.1</v>
      </c>
      <c r="T371" s="453" t="e">
        <f t="shared" si="141"/>
        <v>#REF!</v>
      </c>
      <c r="U371" s="453" t="e">
        <f t="shared" si="142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42.22</v>
      </c>
      <c r="C372" s="356" t="e">
        <f>VLOOKUP($A372,'T5_data(mth)'!$B371:$AL759,$O$1-1,FALSE)</f>
        <v>#REF!</v>
      </c>
      <c r="D372" s="480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7.48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598"/>
      <c r="O372" s="453" t="str">
        <f t="shared" si="136"/>
        <v>7.5</v>
      </c>
      <c r="P372" s="453" t="e">
        <f t="shared" si="137"/>
        <v>#REF!</v>
      </c>
      <c r="Q372" s="453" t="e">
        <f t="shared" si="138"/>
        <v>#REF!</v>
      </c>
      <c r="R372" s="453" t="str">
        <f t="shared" si="139"/>
        <v>7.5</v>
      </c>
      <c r="S372" s="453" t="str">
        <f t="shared" si="140"/>
        <v>0.01</v>
      </c>
      <c r="T372" s="453" t="e">
        <f t="shared" si="141"/>
        <v>#REF!</v>
      </c>
      <c r="U372" s="453" t="e">
        <f t="shared" si="142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929.37</v>
      </c>
      <c r="C373" s="466" t="e">
        <f>VLOOKUP($A373,'T5_data(mth)'!$B372:$AL760,$O$1-1,FALSE)</f>
        <v>#REF!</v>
      </c>
      <c r="D373" s="480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15.43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0.27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598"/>
      <c r="O373" s="453" t="str">
        <f t="shared" si="136"/>
        <v>15.4</v>
      </c>
      <c r="P373" s="453" t="e">
        <f t="shared" si="137"/>
        <v>#REF!</v>
      </c>
      <c r="Q373" s="453" t="e">
        <f t="shared" si="138"/>
        <v>#REF!</v>
      </c>
      <c r="R373" s="453" t="str">
        <f t="shared" si="139"/>
        <v>15.4</v>
      </c>
      <c r="S373" s="453" t="str">
        <f t="shared" si="140"/>
        <v>0.3</v>
      </c>
      <c r="T373" s="453" t="e">
        <f t="shared" si="141"/>
        <v>#REF!</v>
      </c>
      <c r="U373" s="453" t="e">
        <f t="shared" si="142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6" t="s">
        <v>544</v>
      </c>
      <c r="B374" s="477">
        <v>5729.5510001471985</v>
      </c>
      <c r="C374" s="475">
        <v>697.783463643</v>
      </c>
      <c r="D374" s="475">
        <v>524.09556974220004</v>
      </c>
      <c r="E374" s="477">
        <v>1221.8790333852</v>
      </c>
      <c r="F374" s="661">
        <v>32.108810538787793</v>
      </c>
      <c r="G374" s="663">
        <v>10.401961643001599</v>
      </c>
      <c r="H374" s="660">
        <v>-44.508963060752905</v>
      </c>
      <c r="I374" s="661">
        <v>-22.494581231239692</v>
      </c>
      <c r="J374" s="676">
        <f>B374/B$6*100</f>
        <v>1.6610140861814182</v>
      </c>
      <c r="K374" s="676">
        <f t="shared" ref="K374" si="165">C374/C$6*100</f>
        <v>2.0007272090168682</v>
      </c>
      <c r="L374" s="676">
        <f t="shared" ref="L374" si="166">D374/D$6*100</f>
        <v>1.6239295662729272</v>
      </c>
      <c r="M374" s="677">
        <f t="shared" ref="M374" si="167">E374/E$6*100</f>
        <v>1.8196320497122787</v>
      </c>
      <c r="N374" s="469">
        <v>1</v>
      </c>
      <c r="O374" s="608" t="str">
        <f t="shared" si="136"/>
        <v>32.1</v>
      </c>
      <c r="P374" s="608" t="str">
        <f t="shared" si="137"/>
        <v>10.4</v>
      </c>
      <c r="Q374" s="608" t="str">
        <f t="shared" si="138"/>
        <v>-44.5</v>
      </c>
      <c r="R374" s="608" t="str">
        <f t="shared" si="139"/>
        <v>-22.5</v>
      </c>
      <c r="S374" s="608" t="str">
        <f t="shared" si="140"/>
        <v>1.7</v>
      </c>
      <c r="T374" s="608" t="str">
        <f t="shared" si="141"/>
        <v>2.0</v>
      </c>
      <c r="U374" s="608" t="str">
        <f t="shared" si="142"/>
        <v>1.6</v>
      </c>
      <c r="V374" s="608" t="str">
        <f>IF(FIXED(M374,1)="0.0",IF(FIXED(M374,2)="0.00",FIXED(M374,3),FIXED(M374,2)),FIXED(M374,1))</f>
        <v>1.8</v>
      </c>
    </row>
    <row r="375" spans="1:22" s="321" customFormat="1" hidden="1">
      <c r="A375" s="467" t="s">
        <v>545</v>
      </c>
      <c r="B375" s="355">
        <f>VLOOKUP($A375,'T5_data(ytd)'!$B372:$F760,3,FALSE)</f>
        <v>507.25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136.38999999999999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0.15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598"/>
      <c r="O375" s="357">
        <f>VLOOKUP($A375,'T5_data(ytd)'!$B762:$F1150,3,FALSE)</f>
        <v>136.38999999999999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0.15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192.65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39.07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0.06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598"/>
      <c r="O376" s="357">
        <f>VLOOKUP($A376,'T5_data(ytd)'!$B763:$F1151,3,FALSE)</f>
        <v>39.07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0.06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314.60000000000002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1045.67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0.09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598"/>
      <c r="O377" s="357">
        <f>VLOOKUP($A377,'T5_data(ytd)'!$B764:$F1152,3,FALSE)</f>
        <v>1045.67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0.09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598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598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87" t="s">
        <v>704</v>
      </c>
      <c r="B380" s="665"/>
      <c r="C380" s="665"/>
      <c r="D380" s="658"/>
      <c r="E380" s="488"/>
      <c r="F380" s="658"/>
      <c r="G380" s="658"/>
      <c r="H380" s="658"/>
      <c r="I380" s="658"/>
      <c r="J380" s="658"/>
      <c r="K380" s="658"/>
      <c r="L380" s="658"/>
      <c r="N380" s="469">
        <v>1</v>
      </c>
    </row>
    <row r="381" spans="1:22" ht="21" customHeight="1">
      <c r="A381" s="468" t="s">
        <v>39</v>
      </c>
      <c r="B381" s="666"/>
      <c r="C381" s="666"/>
      <c r="N381" s="469">
        <v>1</v>
      </c>
    </row>
    <row r="382" spans="1:22" ht="21" customHeight="1">
      <c r="A382" s="473"/>
    </row>
    <row r="383" spans="1:22" ht="21" hidden="1" customHeight="1">
      <c r="B383" s="659">
        <f>B6-(B7+B20+B107+B240+B361+B374)</f>
        <v>0</v>
      </c>
      <c r="C383" s="659">
        <f t="shared" ref="C383:D383" si="168">C6-(C7+C20+C107+C240+C361+C374)</f>
        <v>0</v>
      </c>
      <c r="D383" s="659">
        <f t="shared" si="168"/>
        <v>0</v>
      </c>
      <c r="E383" s="470">
        <f>E6-(E7+E20+E107+E240+E361+E374)</f>
        <v>0</v>
      </c>
      <c r="F383" s="664"/>
      <c r="G383" s="664"/>
      <c r="H383" s="664"/>
      <c r="I383" s="471"/>
      <c r="J383" s="659">
        <f>J6-(J7+J20+J107+J240+J361+J374)</f>
        <v>0</v>
      </c>
      <c r="K383" s="659">
        <f t="shared" ref="K383:L383" si="169">K6-(K7+K20+K107+K240+K361+K374)</f>
        <v>0</v>
      </c>
      <c r="L383" s="659">
        <f t="shared" si="169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2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L5" activePane="bottomRight" state="frozen"/>
      <selection pane="topRight" activeCell="C1" sqref="C1"/>
      <selection pane="bottomLeft" activeCell="A5" sqref="A5"/>
      <selection pane="bottomRight" activeCell="BG11" sqref="BG11"/>
    </sheetView>
  </sheetViews>
  <sheetFormatPr defaultColWidth="9" defaultRowHeight="14.4"/>
  <cols>
    <col min="1" max="1" width="9" style="322"/>
    <col min="2" max="2" width="42.625" style="322" bestFit="1" customWidth="1"/>
    <col min="3" max="51" width="10.125" style="322" customWidth="1"/>
    <col min="52" max="52" width="10.625" style="322" customWidth="1"/>
    <col min="53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13" t="s">
        <v>691</v>
      </c>
      <c r="AN3" s="613"/>
      <c r="AO3" s="613"/>
      <c r="AP3" s="613"/>
      <c r="AQ3" s="613"/>
      <c r="AR3" s="613"/>
      <c r="AS3" s="614"/>
      <c r="AT3" s="614"/>
      <c r="AU3" s="614"/>
      <c r="AV3" s="614"/>
      <c r="AW3" s="614"/>
      <c r="AX3" s="615"/>
      <c r="AY3" s="615">
        <v>2569</v>
      </c>
    </row>
    <row r="4" spans="1:63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89">
        <v>24765.05</v>
      </c>
      <c r="P5" s="489">
        <v>23190.35</v>
      </c>
      <c r="Q5" s="489">
        <v>24715.35</v>
      </c>
      <c r="R5" s="489">
        <v>22984.58</v>
      </c>
      <c r="S5" s="489">
        <v>25967.47</v>
      </c>
      <c r="T5" s="489">
        <v>24499.09</v>
      </c>
      <c r="U5" s="489">
        <v>23955.279999999999</v>
      </c>
      <c r="V5" s="489">
        <v>23793.7</v>
      </c>
      <c r="W5" s="489">
        <v>23287.5</v>
      </c>
      <c r="X5" s="489">
        <v>24176.33</v>
      </c>
      <c r="Y5" s="489">
        <v>25608.51</v>
      </c>
      <c r="Z5" s="489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44">
        <v>34876.491932445002</v>
      </c>
      <c r="BC5" s="645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0">
        <v>5049.6499999999996</v>
      </c>
      <c r="P6" s="490">
        <v>4993.8100000000004</v>
      </c>
      <c r="Q6" s="490">
        <v>3547.06</v>
      </c>
      <c r="R6" s="490">
        <v>4686.2700000000004</v>
      </c>
      <c r="S6" s="490">
        <v>4418.2700000000004</v>
      </c>
      <c r="T6" s="490">
        <v>4683.74</v>
      </c>
      <c r="U6" s="490">
        <v>3972.61</v>
      </c>
      <c r="V6" s="490">
        <v>3577.28</v>
      </c>
      <c r="W6" s="490">
        <v>4689.41</v>
      </c>
      <c r="X6" s="490">
        <v>3842.19</v>
      </c>
      <c r="Y6" s="490">
        <v>4630.4399999999996</v>
      </c>
      <c r="Z6" s="490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44">
        <v>3726.4255468002998</v>
      </c>
      <c r="BC6" s="645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89">
        <v>3246.64</v>
      </c>
      <c r="P7" s="489">
        <v>2963.39</v>
      </c>
      <c r="Q7" s="489">
        <v>2117.9699999999998</v>
      </c>
      <c r="R7" s="489">
        <v>2725.51</v>
      </c>
      <c r="S7" s="489">
        <v>2800.01</v>
      </c>
      <c r="T7" s="489">
        <v>2738.7</v>
      </c>
      <c r="U7" s="489">
        <v>2672.55</v>
      </c>
      <c r="V7" s="489">
        <v>1826.09</v>
      </c>
      <c r="W7" s="489">
        <v>2832.57</v>
      </c>
      <c r="X7" s="489">
        <v>2267.9499999999998</v>
      </c>
      <c r="Y7" s="489">
        <v>3165.5</v>
      </c>
      <c r="Z7" s="489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44">
        <v>2280.7625192737</v>
      </c>
      <c r="BC7" s="645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0">
        <v>443.77</v>
      </c>
      <c r="P8" s="490">
        <v>380.88</v>
      </c>
      <c r="Q8" s="490">
        <v>271.26</v>
      </c>
      <c r="R8" s="490">
        <v>316.29000000000002</v>
      </c>
      <c r="S8" s="490">
        <v>326.08999999999997</v>
      </c>
      <c r="T8" s="490">
        <v>409.57</v>
      </c>
      <c r="U8" s="490">
        <v>279.86</v>
      </c>
      <c r="V8" s="490">
        <v>353.86</v>
      </c>
      <c r="W8" s="490">
        <v>487.8</v>
      </c>
      <c r="X8" s="490">
        <v>435.06</v>
      </c>
      <c r="Y8" s="490">
        <v>379.56</v>
      </c>
      <c r="Z8" s="490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44">
        <v>325.9844258672</v>
      </c>
      <c r="BC8" s="645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89">
        <v>102.38</v>
      </c>
      <c r="P9" s="489">
        <v>32.35</v>
      </c>
      <c r="Q9" s="489">
        <v>0.61</v>
      </c>
      <c r="R9" s="489">
        <v>28.77</v>
      </c>
      <c r="S9" s="489">
        <v>0.28000000000000003</v>
      </c>
      <c r="T9" s="489">
        <v>60.58</v>
      </c>
      <c r="U9" s="489">
        <v>25.97</v>
      </c>
      <c r="V9" s="489">
        <v>59.58</v>
      </c>
      <c r="W9" s="489">
        <v>64.37</v>
      </c>
      <c r="X9" s="489">
        <v>107.02</v>
      </c>
      <c r="Y9" s="489">
        <v>133.07</v>
      </c>
      <c r="Z9" s="489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44">
        <v>5.5995503805000002</v>
      </c>
      <c r="BC9" s="645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0">
        <v>95.66</v>
      </c>
      <c r="P10" s="490">
        <v>54.71</v>
      </c>
      <c r="Q10" s="490">
        <v>5.72</v>
      </c>
      <c r="R10" s="490">
        <v>0.01</v>
      </c>
      <c r="S10" s="490">
        <v>0</v>
      </c>
      <c r="T10" s="490">
        <v>26.61</v>
      </c>
      <c r="U10" s="490">
        <v>0.04</v>
      </c>
      <c r="V10" s="490">
        <v>0.02</v>
      </c>
      <c r="W10" s="490">
        <v>64.48</v>
      </c>
      <c r="X10" s="490">
        <v>0</v>
      </c>
      <c r="Y10" s="490">
        <v>0.02</v>
      </c>
      <c r="Z10" s="490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44">
        <v>8.0387141000000002E-3</v>
      </c>
      <c r="BC10" s="645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89">
        <v>4.71</v>
      </c>
      <c r="P11" s="489">
        <v>66.599999999999994</v>
      </c>
      <c r="Q11" s="489">
        <v>45.01</v>
      </c>
      <c r="R11" s="489">
        <v>38.68</v>
      </c>
      <c r="S11" s="489">
        <v>9.35</v>
      </c>
      <c r="T11" s="489">
        <v>48.76</v>
      </c>
      <c r="U11" s="489">
        <v>79.88</v>
      </c>
      <c r="V11" s="489">
        <v>1.42</v>
      </c>
      <c r="W11" s="489">
        <v>0.54</v>
      </c>
      <c r="X11" s="489">
        <v>0.41</v>
      </c>
      <c r="Y11" s="489">
        <v>37.78</v>
      </c>
      <c r="Z11" s="489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44">
        <v>32.399162508899998</v>
      </c>
      <c r="BC11" s="645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0">
        <v>191.56</v>
      </c>
      <c r="P12" s="490">
        <v>202.95</v>
      </c>
      <c r="Q12" s="490">
        <v>187.85</v>
      </c>
      <c r="R12" s="490">
        <v>202.65</v>
      </c>
      <c r="S12" s="490">
        <v>299.3</v>
      </c>
      <c r="T12" s="490">
        <v>241.54</v>
      </c>
      <c r="U12" s="490">
        <v>161.38999999999999</v>
      </c>
      <c r="V12" s="490">
        <v>277.89</v>
      </c>
      <c r="W12" s="490">
        <v>345.1</v>
      </c>
      <c r="X12" s="490">
        <v>285.06</v>
      </c>
      <c r="Y12" s="490">
        <v>194.66</v>
      </c>
      <c r="Z12" s="490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44">
        <v>252.99176190009999</v>
      </c>
      <c r="BC12" s="645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89">
        <v>49.46</v>
      </c>
      <c r="P13" s="489">
        <v>24.28</v>
      </c>
      <c r="Q13" s="489">
        <v>32.07</v>
      </c>
      <c r="R13" s="489">
        <v>46.18</v>
      </c>
      <c r="S13" s="489">
        <v>17.149999999999999</v>
      </c>
      <c r="T13" s="489">
        <v>32.08</v>
      </c>
      <c r="U13" s="489">
        <v>12.58</v>
      </c>
      <c r="V13" s="489">
        <v>14.95</v>
      </c>
      <c r="W13" s="489">
        <v>13.3</v>
      </c>
      <c r="X13" s="489">
        <v>42.56</v>
      </c>
      <c r="Y13" s="489">
        <v>14.02</v>
      </c>
      <c r="Z13" s="489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44">
        <v>34.985912363600001</v>
      </c>
      <c r="BC13" s="645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0">
        <v>902.87</v>
      </c>
      <c r="P14" s="490">
        <v>1277.02</v>
      </c>
      <c r="Q14" s="490">
        <v>781.3</v>
      </c>
      <c r="R14" s="490">
        <v>1258.46</v>
      </c>
      <c r="S14" s="490">
        <v>962.53</v>
      </c>
      <c r="T14" s="490">
        <v>1216.98</v>
      </c>
      <c r="U14" s="490">
        <v>742.88</v>
      </c>
      <c r="V14" s="490">
        <v>995.71</v>
      </c>
      <c r="W14" s="490">
        <v>1004.28</v>
      </c>
      <c r="X14" s="490">
        <v>758.3</v>
      </c>
      <c r="Y14" s="490">
        <v>718.97</v>
      </c>
      <c r="Z14" s="490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44">
        <v>752.43316894760005</v>
      </c>
      <c r="BC14" s="645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89">
        <v>809.73</v>
      </c>
      <c r="P15" s="489">
        <v>1162.6400000000001</v>
      </c>
      <c r="Q15" s="489">
        <v>707.88</v>
      </c>
      <c r="R15" s="489">
        <v>1187.45</v>
      </c>
      <c r="S15" s="489">
        <v>825.27</v>
      </c>
      <c r="T15" s="489">
        <v>1071.74</v>
      </c>
      <c r="U15" s="489">
        <v>665.45</v>
      </c>
      <c r="V15" s="489">
        <v>916.74</v>
      </c>
      <c r="W15" s="489">
        <v>892.25</v>
      </c>
      <c r="X15" s="489">
        <v>721.68</v>
      </c>
      <c r="Y15" s="489">
        <v>630.73</v>
      </c>
      <c r="Z15" s="489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44">
        <v>738.07246162609999</v>
      </c>
      <c r="BC15" s="645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0">
        <v>93.14</v>
      </c>
      <c r="P16" s="490">
        <v>114.38</v>
      </c>
      <c r="Q16" s="490">
        <v>73.42</v>
      </c>
      <c r="R16" s="490">
        <v>71.010000000000005</v>
      </c>
      <c r="S16" s="490">
        <v>137.27000000000001</v>
      </c>
      <c r="T16" s="490">
        <v>145.24</v>
      </c>
      <c r="U16" s="490">
        <v>77.430000000000007</v>
      </c>
      <c r="V16" s="490">
        <v>78.97</v>
      </c>
      <c r="W16" s="490">
        <v>112.03</v>
      </c>
      <c r="X16" s="490">
        <v>36.619999999999997</v>
      </c>
      <c r="Y16" s="490">
        <v>88.24</v>
      </c>
      <c r="Z16" s="490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44">
        <v>14.3607073215</v>
      </c>
      <c r="BC16" s="645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89">
        <v>263.58999999999997</v>
      </c>
      <c r="P17" s="489">
        <v>170.7</v>
      </c>
      <c r="Q17" s="489">
        <v>206.94</v>
      </c>
      <c r="R17" s="489">
        <v>137.56</v>
      </c>
      <c r="S17" s="489">
        <v>139.69999999999999</v>
      </c>
      <c r="T17" s="489">
        <v>114.48</v>
      </c>
      <c r="U17" s="489">
        <v>74.42</v>
      </c>
      <c r="V17" s="489">
        <v>159.97999999999999</v>
      </c>
      <c r="W17" s="489">
        <v>130.6</v>
      </c>
      <c r="X17" s="489">
        <v>125.99</v>
      </c>
      <c r="Y17" s="489">
        <v>91.88</v>
      </c>
      <c r="Z17" s="489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44">
        <v>175.25080475870001</v>
      </c>
      <c r="BC17" s="645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0">
        <v>192.79</v>
      </c>
      <c r="P18" s="490">
        <v>201.81</v>
      </c>
      <c r="Q18" s="490">
        <v>169.59</v>
      </c>
      <c r="R18" s="490">
        <v>248.44</v>
      </c>
      <c r="S18" s="490">
        <v>189.93</v>
      </c>
      <c r="T18" s="490">
        <v>204.01</v>
      </c>
      <c r="U18" s="490">
        <v>202.9</v>
      </c>
      <c r="V18" s="490">
        <v>241.65</v>
      </c>
      <c r="W18" s="490">
        <v>234.16</v>
      </c>
      <c r="X18" s="490">
        <v>254.89</v>
      </c>
      <c r="Y18" s="490">
        <v>274.52999999999997</v>
      </c>
      <c r="Z18" s="490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44">
        <v>191.99462795310001</v>
      </c>
      <c r="BC18" s="645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89">
        <v>5444.39</v>
      </c>
      <c r="P19" s="489">
        <v>5271.75</v>
      </c>
      <c r="Q19" s="489">
        <v>5943.89</v>
      </c>
      <c r="R19" s="489">
        <v>5214.3500000000004</v>
      </c>
      <c r="S19" s="489">
        <v>6469.42</v>
      </c>
      <c r="T19" s="489">
        <v>5854.75</v>
      </c>
      <c r="U19" s="489">
        <v>5791.26</v>
      </c>
      <c r="V19" s="489">
        <v>5810</v>
      </c>
      <c r="W19" s="489">
        <v>5476.3</v>
      </c>
      <c r="X19" s="489">
        <v>6053.85</v>
      </c>
      <c r="Y19" s="489">
        <v>6987.4</v>
      </c>
      <c r="Z19" s="489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44">
        <v>9156.2954756439995</v>
      </c>
      <c r="BC19" s="645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0">
        <v>6.83</v>
      </c>
      <c r="P20" s="490">
        <v>8.08</v>
      </c>
      <c r="Q20" s="490">
        <v>12.52</v>
      </c>
      <c r="R20" s="490">
        <v>11.73</v>
      </c>
      <c r="S20" s="490">
        <v>9.6300000000000008</v>
      </c>
      <c r="T20" s="490">
        <v>12.08</v>
      </c>
      <c r="U20" s="490">
        <v>9.48</v>
      </c>
      <c r="V20" s="490">
        <v>9.39</v>
      </c>
      <c r="W20" s="490">
        <v>5.96</v>
      </c>
      <c r="X20" s="490">
        <v>11.4</v>
      </c>
      <c r="Y20" s="490">
        <v>11.54</v>
      </c>
      <c r="Z20" s="490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44">
        <v>14.8258297698</v>
      </c>
      <c r="BC20" s="645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89">
        <v>2.69</v>
      </c>
      <c r="P21" s="489">
        <v>4.37</v>
      </c>
      <c r="Q21" s="489">
        <v>6.22</v>
      </c>
      <c r="R21" s="489">
        <v>5.08</v>
      </c>
      <c r="S21" s="489">
        <v>2.15</v>
      </c>
      <c r="T21" s="489">
        <v>6.42</v>
      </c>
      <c r="U21" s="489">
        <v>3.18</v>
      </c>
      <c r="V21" s="489">
        <v>3.68</v>
      </c>
      <c r="W21" s="489">
        <v>2.11</v>
      </c>
      <c r="X21" s="489">
        <v>4.76</v>
      </c>
      <c r="Y21" s="489">
        <v>3.33</v>
      </c>
      <c r="Z21" s="489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44">
        <v>4.6358133388000002</v>
      </c>
      <c r="BC21" s="645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1">
        <v>0</v>
      </c>
      <c r="P22" s="490">
        <v>0.25</v>
      </c>
      <c r="Q22" s="490">
        <v>0.11</v>
      </c>
      <c r="R22" s="490">
        <v>0.05</v>
      </c>
      <c r="S22" s="490">
        <v>0.06</v>
      </c>
      <c r="T22" s="490">
        <v>0.03</v>
      </c>
      <c r="U22" s="490">
        <v>0.09</v>
      </c>
      <c r="V22" s="490">
        <v>0.52</v>
      </c>
      <c r="W22" s="490">
        <v>0.05</v>
      </c>
      <c r="X22" s="490">
        <v>0.03</v>
      </c>
      <c r="Y22" s="490">
        <v>0.12</v>
      </c>
      <c r="Z22" s="490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44">
        <v>9.1493202300000007E-2</v>
      </c>
      <c r="BC22" s="645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89">
        <v>0.27</v>
      </c>
      <c r="P23" s="489">
        <v>0</v>
      </c>
      <c r="Q23" s="489">
        <v>0</v>
      </c>
      <c r="R23" s="489">
        <v>0.46</v>
      </c>
      <c r="S23" s="489">
        <v>0.71</v>
      </c>
      <c r="T23" s="489">
        <v>0</v>
      </c>
      <c r="U23" s="489">
        <v>0</v>
      </c>
      <c r="V23" s="489">
        <v>0.26</v>
      </c>
      <c r="W23" s="489">
        <v>0</v>
      </c>
      <c r="X23" s="489">
        <v>0</v>
      </c>
      <c r="Y23" s="489">
        <v>0.23</v>
      </c>
      <c r="Z23" s="489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44"/>
      <c r="BC23" s="645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0">
        <v>0.13</v>
      </c>
      <c r="P24" s="490">
        <v>0</v>
      </c>
      <c r="Q24" s="490">
        <v>0.98</v>
      </c>
      <c r="R24" s="490">
        <v>0.23</v>
      </c>
      <c r="S24" s="490">
        <v>0.23</v>
      </c>
      <c r="T24" s="490">
        <v>1.63</v>
      </c>
      <c r="U24" s="490">
        <v>0.14000000000000001</v>
      </c>
      <c r="V24" s="490">
        <v>0</v>
      </c>
      <c r="W24" s="490">
        <v>0</v>
      </c>
      <c r="X24" s="490">
        <v>0.22</v>
      </c>
      <c r="Y24" s="490">
        <v>1.38</v>
      </c>
      <c r="Z24" s="490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44">
        <v>0.45337596060000002</v>
      </c>
      <c r="BC24" s="645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89">
        <v>2.2200000000000002</v>
      </c>
      <c r="P25" s="489">
        <v>4.0599999999999996</v>
      </c>
      <c r="Q25" s="489">
        <v>4.46</v>
      </c>
      <c r="R25" s="489">
        <v>4.01</v>
      </c>
      <c r="S25" s="489">
        <v>1.04</v>
      </c>
      <c r="T25" s="489">
        <v>4.6100000000000003</v>
      </c>
      <c r="U25" s="489">
        <v>2.62</v>
      </c>
      <c r="V25" s="489">
        <v>2.88</v>
      </c>
      <c r="W25" s="489">
        <v>1.93</v>
      </c>
      <c r="X25" s="489">
        <v>4.38</v>
      </c>
      <c r="Y25" s="489">
        <v>0.86</v>
      </c>
      <c r="Z25" s="489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44">
        <v>4.0909441758999998</v>
      </c>
      <c r="BC25" s="645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0">
        <v>7.0000000000000007E-2</v>
      </c>
      <c r="P26" s="490">
        <v>0.03</v>
      </c>
      <c r="Q26" s="490">
        <v>0.63</v>
      </c>
      <c r="R26" s="490">
        <v>0.21</v>
      </c>
      <c r="S26" s="490">
        <v>0.12</v>
      </c>
      <c r="T26" s="490">
        <v>0.14000000000000001</v>
      </c>
      <c r="U26" s="490">
        <v>0.33</v>
      </c>
      <c r="V26" s="490">
        <v>0.01</v>
      </c>
      <c r="W26" s="490">
        <v>0.01</v>
      </c>
      <c r="X26" s="490">
        <v>0.12</v>
      </c>
      <c r="Y26" s="490">
        <v>0.74</v>
      </c>
      <c r="Z26" s="490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44"/>
      <c r="BC26" s="645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89">
        <v>0</v>
      </c>
      <c r="P27" s="489">
        <v>0.03</v>
      </c>
      <c r="Q27" s="489">
        <v>0.04</v>
      </c>
      <c r="R27" s="489">
        <v>0.13</v>
      </c>
      <c r="S27" s="489">
        <v>0</v>
      </c>
      <c r="T27" s="489">
        <v>0</v>
      </c>
      <c r="U27" s="489">
        <v>0</v>
      </c>
      <c r="V27" s="489">
        <v>0</v>
      </c>
      <c r="W27" s="489">
        <v>0.12</v>
      </c>
      <c r="X27" s="489">
        <v>0</v>
      </c>
      <c r="Y27" s="489">
        <v>0</v>
      </c>
      <c r="Z27" s="489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44"/>
      <c r="BC27" s="645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0">
        <v>4.1399999999999997</v>
      </c>
      <c r="P28" s="490">
        <v>3.7</v>
      </c>
      <c r="Q28" s="490">
        <v>6.3</v>
      </c>
      <c r="R28" s="490">
        <v>6.65</v>
      </c>
      <c r="S28" s="490">
        <v>7.48</v>
      </c>
      <c r="T28" s="490">
        <v>5.67</v>
      </c>
      <c r="U28" s="490">
        <v>6.3</v>
      </c>
      <c r="V28" s="490">
        <v>5.71</v>
      </c>
      <c r="W28" s="490">
        <v>3.84</v>
      </c>
      <c r="X28" s="490">
        <v>6.64</v>
      </c>
      <c r="Y28" s="490">
        <v>8.1999999999999993</v>
      </c>
      <c r="Z28" s="490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44">
        <v>10.190016431</v>
      </c>
      <c r="BC28" s="645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89">
        <v>396.52</v>
      </c>
      <c r="P29" s="489">
        <v>446.17</v>
      </c>
      <c r="Q29" s="489">
        <v>419.52</v>
      </c>
      <c r="R29" s="489">
        <v>366.22</v>
      </c>
      <c r="S29" s="489">
        <v>423.13</v>
      </c>
      <c r="T29" s="489">
        <v>382.81</v>
      </c>
      <c r="U29" s="489">
        <v>346.88</v>
      </c>
      <c r="V29" s="489">
        <v>383.02</v>
      </c>
      <c r="W29" s="489">
        <v>331.16</v>
      </c>
      <c r="X29" s="489">
        <v>326.39999999999998</v>
      </c>
      <c r="Y29" s="489">
        <v>371.74</v>
      </c>
      <c r="Z29" s="489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44">
        <v>591.51472973980003</v>
      </c>
      <c r="BC29" s="645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0">
        <v>228.65</v>
      </c>
      <c r="P30" s="490">
        <v>267.42</v>
      </c>
      <c r="Q30" s="490">
        <v>245.34</v>
      </c>
      <c r="R30" s="490">
        <v>231.52</v>
      </c>
      <c r="S30" s="490">
        <v>268.95</v>
      </c>
      <c r="T30" s="490">
        <v>234.99</v>
      </c>
      <c r="U30" s="490">
        <v>201.76</v>
      </c>
      <c r="V30" s="490">
        <v>234.39</v>
      </c>
      <c r="W30" s="490">
        <v>195.48</v>
      </c>
      <c r="X30" s="490">
        <v>181.63</v>
      </c>
      <c r="Y30" s="490">
        <v>219.09</v>
      </c>
      <c r="Z30" s="490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44">
        <v>347.47405622909997</v>
      </c>
      <c r="BC30" s="645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89">
        <v>84.57</v>
      </c>
      <c r="P31" s="489">
        <v>134.1</v>
      </c>
      <c r="Q31" s="489">
        <v>99.36</v>
      </c>
      <c r="R31" s="489">
        <v>101.74</v>
      </c>
      <c r="S31" s="489">
        <v>124.95</v>
      </c>
      <c r="T31" s="489">
        <v>102.5</v>
      </c>
      <c r="U31" s="489">
        <v>73</v>
      </c>
      <c r="V31" s="489">
        <v>83.76</v>
      </c>
      <c r="W31" s="489">
        <v>69.45</v>
      </c>
      <c r="X31" s="489">
        <v>63.34</v>
      </c>
      <c r="Y31" s="489">
        <v>77.31</v>
      </c>
      <c r="Z31" s="489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44">
        <v>90.420256948200006</v>
      </c>
      <c r="BC31" s="645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0">
        <v>29.77</v>
      </c>
      <c r="P32" s="490">
        <v>25.08</v>
      </c>
      <c r="Q32" s="490">
        <v>34.950000000000003</v>
      </c>
      <c r="R32" s="490">
        <v>30.44</v>
      </c>
      <c r="S32" s="490">
        <v>24.46</v>
      </c>
      <c r="T32" s="490">
        <v>24.68</v>
      </c>
      <c r="U32" s="490">
        <v>22.01</v>
      </c>
      <c r="V32" s="490">
        <v>21</v>
      </c>
      <c r="W32" s="490">
        <v>19</v>
      </c>
      <c r="X32" s="490">
        <v>18.97</v>
      </c>
      <c r="Y32" s="490">
        <v>19.13</v>
      </c>
      <c r="Z32" s="490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44">
        <v>33.597719418200001</v>
      </c>
      <c r="BC32" s="645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89">
        <v>114.31</v>
      </c>
      <c r="P33" s="489">
        <v>108.24</v>
      </c>
      <c r="Q33" s="489">
        <v>111.03</v>
      </c>
      <c r="R33" s="489">
        <v>99.34</v>
      </c>
      <c r="S33" s="489">
        <v>119.54</v>
      </c>
      <c r="T33" s="489">
        <v>107.8</v>
      </c>
      <c r="U33" s="489">
        <v>106.74</v>
      </c>
      <c r="V33" s="489">
        <v>129.63</v>
      </c>
      <c r="W33" s="489">
        <v>107.03</v>
      </c>
      <c r="X33" s="489">
        <v>99.33</v>
      </c>
      <c r="Y33" s="489">
        <v>122.64</v>
      </c>
      <c r="Z33" s="489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44">
        <v>223.45607986269999</v>
      </c>
      <c r="BC33" s="645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0">
        <v>57.15</v>
      </c>
      <c r="P34" s="490">
        <v>53.39</v>
      </c>
      <c r="Q34" s="490">
        <v>52.95</v>
      </c>
      <c r="R34" s="490">
        <v>36.04</v>
      </c>
      <c r="S34" s="490">
        <v>39.79</v>
      </c>
      <c r="T34" s="490">
        <v>39.97</v>
      </c>
      <c r="U34" s="490">
        <v>34.799999999999997</v>
      </c>
      <c r="V34" s="490">
        <v>33.01</v>
      </c>
      <c r="W34" s="490">
        <v>30.42</v>
      </c>
      <c r="X34" s="490">
        <v>38.71</v>
      </c>
      <c r="Y34" s="490">
        <v>43.76</v>
      </c>
      <c r="Z34" s="490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44">
        <v>91.661099163200007</v>
      </c>
      <c r="BC34" s="645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89">
        <v>50</v>
      </c>
      <c r="P35" s="489">
        <v>48.47</v>
      </c>
      <c r="Q35" s="489">
        <v>45.51</v>
      </c>
      <c r="R35" s="489">
        <v>30.77</v>
      </c>
      <c r="S35" s="489">
        <v>32.409999999999997</v>
      </c>
      <c r="T35" s="489">
        <v>33.200000000000003</v>
      </c>
      <c r="U35" s="489">
        <v>27.75</v>
      </c>
      <c r="V35" s="489">
        <v>25.67</v>
      </c>
      <c r="W35" s="489">
        <v>24.64</v>
      </c>
      <c r="X35" s="489">
        <v>32.58</v>
      </c>
      <c r="Y35" s="489">
        <v>37.65</v>
      </c>
      <c r="Z35" s="489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44">
        <v>78.548357398799993</v>
      </c>
      <c r="BC35" s="645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0">
        <v>5</v>
      </c>
      <c r="P36" s="490">
        <v>2.75</v>
      </c>
      <c r="Q36" s="490">
        <v>4.28</v>
      </c>
      <c r="R36" s="490">
        <v>3.31</v>
      </c>
      <c r="S36" s="490">
        <v>5.26</v>
      </c>
      <c r="T36" s="490">
        <v>4.1900000000000004</v>
      </c>
      <c r="U36" s="490">
        <v>3.78</v>
      </c>
      <c r="V36" s="490">
        <v>3.97</v>
      </c>
      <c r="W36" s="490">
        <v>2.92</v>
      </c>
      <c r="X36" s="490">
        <v>3.58</v>
      </c>
      <c r="Y36" s="490">
        <v>3.41</v>
      </c>
      <c r="Z36" s="490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44">
        <v>8.5717066035999991</v>
      </c>
      <c r="BC36" s="645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89">
        <v>2.16</v>
      </c>
      <c r="P37" s="489">
        <v>2.16</v>
      </c>
      <c r="Q37" s="489">
        <v>3.16</v>
      </c>
      <c r="R37" s="489">
        <v>1.96</v>
      </c>
      <c r="S37" s="489">
        <v>2.11</v>
      </c>
      <c r="T37" s="489">
        <v>2.58</v>
      </c>
      <c r="U37" s="489">
        <v>3.28</v>
      </c>
      <c r="V37" s="489">
        <v>3.38</v>
      </c>
      <c r="W37" s="489">
        <v>2.85</v>
      </c>
      <c r="X37" s="489">
        <v>2.5499999999999998</v>
      </c>
      <c r="Y37" s="489">
        <v>2.7</v>
      </c>
      <c r="Z37" s="489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44">
        <v>4.5410351607999999</v>
      </c>
      <c r="BC37" s="645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0">
        <v>8.93</v>
      </c>
      <c r="P38" s="490">
        <v>8.41</v>
      </c>
      <c r="Q38" s="490">
        <v>11.38</v>
      </c>
      <c r="R38" s="490">
        <v>7.33</v>
      </c>
      <c r="S38" s="490">
        <v>10.98</v>
      </c>
      <c r="T38" s="490">
        <v>11.45</v>
      </c>
      <c r="U38" s="490">
        <v>11.6</v>
      </c>
      <c r="V38" s="490">
        <v>10.06</v>
      </c>
      <c r="W38" s="490">
        <v>9.49</v>
      </c>
      <c r="X38" s="490">
        <v>10.86</v>
      </c>
      <c r="Y38" s="490">
        <v>9.25</v>
      </c>
      <c r="Z38" s="490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44">
        <v>11.517997939500001</v>
      </c>
      <c r="BC38" s="645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89">
        <v>7.2</v>
      </c>
      <c r="P39" s="489">
        <v>6.83</v>
      </c>
      <c r="Q39" s="489">
        <v>9.43</v>
      </c>
      <c r="R39" s="489">
        <v>5.84</v>
      </c>
      <c r="S39" s="489">
        <v>9.2200000000000006</v>
      </c>
      <c r="T39" s="489">
        <v>8.83</v>
      </c>
      <c r="U39" s="489">
        <v>7.35</v>
      </c>
      <c r="V39" s="489">
        <v>8.5299999999999994</v>
      </c>
      <c r="W39" s="489">
        <v>7.58</v>
      </c>
      <c r="X39" s="489">
        <v>7.76</v>
      </c>
      <c r="Y39" s="489">
        <v>7.38</v>
      </c>
      <c r="Z39" s="489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44">
        <v>8.8198459951999997</v>
      </c>
      <c r="BC39" s="645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0">
        <v>1.29</v>
      </c>
      <c r="P40" s="490">
        <v>1.1200000000000001</v>
      </c>
      <c r="Q40" s="490">
        <v>1.42</v>
      </c>
      <c r="R40" s="490">
        <v>1.1200000000000001</v>
      </c>
      <c r="S40" s="490">
        <v>1.27</v>
      </c>
      <c r="T40" s="490">
        <v>1.32</v>
      </c>
      <c r="U40" s="490">
        <v>1.1000000000000001</v>
      </c>
      <c r="V40" s="490">
        <v>1.19</v>
      </c>
      <c r="W40" s="490">
        <v>1.42</v>
      </c>
      <c r="X40" s="490">
        <v>1.32</v>
      </c>
      <c r="Y40" s="490">
        <v>1.35</v>
      </c>
      <c r="Z40" s="490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44">
        <v>1.2838886306999999</v>
      </c>
      <c r="BC40" s="645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89">
        <v>0.44</v>
      </c>
      <c r="P41" s="489">
        <v>0.46</v>
      </c>
      <c r="Q41" s="489">
        <v>0.53</v>
      </c>
      <c r="R41" s="489">
        <v>0.38</v>
      </c>
      <c r="S41" s="489">
        <v>0.49</v>
      </c>
      <c r="T41" s="489">
        <v>1.3</v>
      </c>
      <c r="U41" s="489">
        <v>3.14</v>
      </c>
      <c r="V41" s="489">
        <v>0.33</v>
      </c>
      <c r="W41" s="489">
        <v>0.5</v>
      </c>
      <c r="X41" s="489">
        <v>1.77</v>
      </c>
      <c r="Y41" s="489">
        <v>0.52</v>
      </c>
      <c r="Z41" s="489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44">
        <v>1.4142633136</v>
      </c>
      <c r="BC41" s="645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0">
        <v>101.78</v>
      </c>
      <c r="P42" s="490">
        <v>116.96</v>
      </c>
      <c r="Q42" s="490">
        <v>109.85</v>
      </c>
      <c r="R42" s="490">
        <v>91.33</v>
      </c>
      <c r="S42" s="490">
        <v>103.41</v>
      </c>
      <c r="T42" s="490">
        <v>96.4</v>
      </c>
      <c r="U42" s="490">
        <v>98.72</v>
      </c>
      <c r="V42" s="490">
        <v>105.56</v>
      </c>
      <c r="W42" s="490">
        <v>95.77</v>
      </c>
      <c r="X42" s="490">
        <v>95.2</v>
      </c>
      <c r="Y42" s="490">
        <v>99.66</v>
      </c>
      <c r="Z42" s="490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44">
        <v>140.86157640799999</v>
      </c>
      <c r="BC42" s="645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89">
        <v>2.78</v>
      </c>
      <c r="P43" s="489">
        <v>3.5</v>
      </c>
      <c r="Q43" s="489">
        <v>2.3199999999999998</v>
      </c>
      <c r="R43" s="489">
        <v>2.92</v>
      </c>
      <c r="S43" s="489">
        <v>1.85</v>
      </c>
      <c r="T43" s="489">
        <v>1.48</v>
      </c>
      <c r="U43" s="489">
        <v>1.54</v>
      </c>
      <c r="V43" s="489">
        <v>1.95</v>
      </c>
      <c r="W43" s="489">
        <v>1.06</v>
      </c>
      <c r="X43" s="489">
        <v>1.39</v>
      </c>
      <c r="Y43" s="489">
        <v>1.57</v>
      </c>
      <c r="Z43" s="489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44">
        <v>3.9013421211999999</v>
      </c>
      <c r="BC43" s="645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0">
        <v>99</v>
      </c>
      <c r="P44" s="490">
        <v>113.47</v>
      </c>
      <c r="Q44" s="490">
        <v>107.53</v>
      </c>
      <c r="R44" s="490">
        <v>88.41</v>
      </c>
      <c r="S44" s="490">
        <v>101.56</v>
      </c>
      <c r="T44" s="490">
        <v>94.92</v>
      </c>
      <c r="U44" s="490">
        <v>97.19</v>
      </c>
      <c r="V44" s="490">
        <v>103.61</v>
      </c>
      <c r="W44" s="490">
        <v>94.71</v>
      </c>
      <c r="X44" s="490">
        <v>93.81</v>
      </c>
      <c r="Y44" s="490">
        <v>98.08</v>
      </c>
      <c r="Z44" s="490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44">
        <v>136.96023428679999</v>
      </c>
      <c r="BC44" s="645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89">
        <v>65.23</v>
      </c>
      <c r="P45" s="489">
        <v>55.98</v>
      </c>
      <c r="Q45" s="489">
        <v>64.56</v>
      </c>
      <c r="R45" s="489">
        <v>52.38</v>
      </c>
      <c r="S45" s="489">
        <v>66.42</v>
      </c>
      <c r="T45" s="489">
        <v>61.06</v>
      </c>
      <c r="U45" s="489">
        <v>59.23</v>
      </c>
      <c r="V45" s="489">
        <v>62.95</v>
      </c>
      <c r="W45" s="489">
        <v>60.37</v>
      </c>
      <c r="X45" s="489">
        <v>58.36</v>
      </c>
      <c r="Y45" s="489">
        <v>59.07</v>
      </c>
      <c r="Z45" s="489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44">
        <v>76.957069626899994</v>
      </c>
      <c r="BC45" s="645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0">
        <v>21.6</v>
      </c>
      <c r="P46" s="490">
        <v>19.8</v>
      </c>
      <c r="Q46" s="490">
        <v>22.5</v>
      </c>
      <c r="R46" s="490">
        <v>19.36</v>
      </c>
      <c r="S46" s="490">
        <v>25.17</v>
      </c>
      <c r="T46" s="490">
        <v>22.36</v>
      </c>
      <c r="U46" s="490">
        <v>21.77</v>
      </c>
      <c r="V46" s="490">
        <v>22.98</v>
      </c>
      <c r="W46" s="490">
        <v>21.05</v>
      </c>
      <c r="X46" s="490">
        <v>21.19</v>
      </c>
      <c r="Y46" s="490">
        <v>20.92</v>
      </c>
      <c r="Z46" s="490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44">
        <v>26.694816914099999</v>
      </c>
      <c r="BC46" s="645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89">
        <v>43.63</v>
      </c>
      <c r="P47" s="489">
        <v>36.18</v>
      </c>
      <c r="Q47" s="489">
        <v>42.05</v>
      </c>
      <c r="R47" s="489">
        <v>33.020000000000003</v>
      </c>
      <c r="S47" s="489">
        <v>41.24</v>
      </c>
      <c r="T47" s="489">
        <v>38.700000000000003</v>
      </c>
      <c r="U47" s="489">
        <v>37.46</v>
      </c>
      <c r="V47" s="489">
        <v>39.97</v>
      </c>
      <c r="W47" s="489">
        <v>39.32</v>
      </c>
      <c r="X47" s="489">
        <v>37.17</v>
      </c>
      <c r="Y47" s="489">
        <v>38.15</v>
      </c>
      <c r="Z47" s="489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44">
        <v>50.262252712799999</v>
      </c>
      <c r="BC47" s="645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0">
        <v>1752.6</v>
      </c>
      <c r="P48" s="490">
        <v>1501.73</v>
      </c>
      <c r="Q48" s="490">
        <v>1943.23</v>
      </c>
      <c r="R48" s="490">
        <v>1670.69</v>
      </c>
      <c r="S48" s="490">
        <v>1914.62</v>
      </c>
      <c r="T48" s="490">
        <v>1976.87</v>
      </c>
      <c r="U48" s="490">
        <v>1787.62</v>
      </c>
      <c r="V48" s="490">
        <v>1903.24</v>
      </c>
      <c r="W48" s="490">
        <v>1643.92</v>
      </c>
      <c r="X48" s="490">
        <v>1738.37</v>
      </c>
      <c r="Y48" s="490">
        <v>1855.14</v>
      </c>
      <c r="Z48" s="490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44">
        <v>2402.1268760853</v>
      </c>
      <c r="BC48" s="645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89">
        <v>23.59</v>
      </c>
      <c r="P49" s="489">
        <v>21.8</v>
      </c>
      <c r="Q49" s="489">
        <v>25.58</v>
      </c>
      <c r="R49" s="489">
        <v>19.670000000000002</v>
      </c>
      <c r="S49" s="489">
        <v>27.51</v>
      </c>
      <c r="T49" s="489">
        <v>34.83</v>
      </c>
      <c r="U49" s="489">
        <v>29.76</v>
      </c>
      <c r="V49" s="489">
        <v>35.549999999999997</v>
      </c>
      <c r="W49" s="489">
        <v>39.46</v>
      </c>
      <c r="X49" s="489">
        <v>30.4</v>
      </c>
      <c r="Y49" s="489">
        <v>33.15</v>
      </c>
      <c r="Z49" s="489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44">
        <v>28.687043274600001</v>
      </c>
      <c r="BC49" s="645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0">
        <v>50.19</v>
      </c>
      <c r="P50" s="490">
        <v>36.81</v>
      </c>
      <c r="Q50" s="490">
        <v>41.62</v>
      </c>
      <c r="R50" s="490">
        <v>43.92</v>
      </c>
      <c r="S50" s="490">
        <v>44.63</v>
      </c>
      <c r="T50" s="490">
        <v>42.04</v>
      </c>
      <c r="U50" s="490">
        <v>32.68</v>
      </c>
      <c r="V50" s="490">
        <v>32.369999999999997</v>
      </c>
      <c r="W50" s="490">
        <v>24.34</v>
      </c>
      <c r="X50" s="490">
        <v>25.86</v>
      </c>
      <c r="Y50" s="490">
        <v>23.63</v>
      </c>
      <c r="Z50" s="490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44">
        <v>36.525246816100001</v>
      </c>
      <c r="BC50" s="645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89">
        <v>1491.7</v>
      </c>
      <c r="P51" s="489">
        <v>1307.1199999999999</v>
      </c>
      <c r="Q51" s="489">
        <v>1669.73</v>
      </c>
      <c r="R51" s="489">
        <v>1439.55</v>
      </c>
      <c r="S51" s="489">
        <v>1630.78</v>
      </c>
      <c r="T51" s="489">
        <v>1717.22</v>
      </c>
      <c r="U51" s="489">
        <v>1532.34</v>
      </c>
      <c r="V51" s="489">
        <v>1623.11</v>
      </c>
      <c r="W51" s="489">
        <v>1412.26</v>
      </c>
      <c r="X51" s="489">
        <v>1518.3</v>
      </c>
      <c r="Y51" s="489">
        <v>1605.07</v>
      </c>
      <c r="Z51" s="489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44">
        <v>2049.3714405106002</v>
      </c>
      <c r="BC51" s="645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0">
        <v>392.86</v>
      </c>
      <c r="P52" s="490">
        <v>375.32</v>
      </c>
      <c r="Q52" s="490">
        <v>400.02</v>
      </c>
      <c r="R52" s="490">
        <v>328.01</v>
      </c>
      <c r="S52" s="490">
        <v>365.82</v>
      </c>
      <c r="T52" s="490">
        <v>398.54</v>
      </c>
      <c r="U52" s="490">
        <v>385.89</v>
      </c>
      <c r="V52" s="490">
        <v>366.96</v>
      </c>
      <c r="W52" s="490">
        <v>354.56</v>
      </c>
      <c r="X52" s="490">
        <v>400.47</v>
      </c>
      <c r="Y52" s="490">
        <v>391.63</v>
      </c>
      <c r="Z52" s="490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44">
        <v>402.09456980009998</v>
      </c>
      <c r="BC52" s="645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89">
        <v>25.16</v>
      </c>
      <c r="P53" s="489">
        <v>15.04</v>
      </c>
      <c r="Q53" s="489">
        <v>24.4</v>
      </c>
      <c r="R53" s="489">
        <v>13.59</v>
      </c>
      <c r="S53" s="489">
        <v>20.329999999999998</v>
      </c>
      <c r="T53" s="489">
        <v>22.15</v>
      </c>
      <c r="U53" s="489">
        <v>16.95</v>
      </c>
      <c r="V53" s="489">
        <v>15.12</v>
      </c>
      <c r="W53" s="489">
        <v>14.51</v>
      </c>
      <c r="X53" s="489">
        <v>20.16</v>
      </c>
      <c r="Y53" s="489">
        <v>16.53</v>
      </c>
      <c r="Z53" s="489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44">
        <v>24.596239603099999</v>
      </c>
      <c r="BC53" s="645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0">
        <v>259.89</v>
      </c>
      <c r="P54" s="490">
        <v>234.1</v>
      </c>
      <c r="Q54" s="490">
        <v>266.04000000000002</v>
      </c>
      <c r="R54" s="490">
        <v>228.76</v>
      </c>
      <c r="S54" s="490">
        <v>263.8</v>
      </c>
      <c r="T54" s="490">
        <v>261.23</v>
      </c>
      <c r="U54" s="490">
        <v>222.83</v>
      </c>
      <c r="V54" s="490">
        <v>233.86</v>
      </c>
      <c r="W54" s="490">
        <v>232.02</v>
      </c>
      <c r="X54" s="490">
        <v>229.41</v>
      </c>
      <c r="Y54" s="490">
        <v>244.54</v>
      </c>
      <c r="Z54" s="490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44">
        <v>369.61427946280003</v>
      </c>
      <c r="BC54" s="645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89">
        <v>91.55</v>
      </c>
      <c r="P55" s="489">
        <v>80</v>
      </c>
      <c r="Q55" s="489">
        <v>77.790000000000006</v>
      </c>
      <c r="R55" s="489">
        <v>66.41</v>
      </c>
      <c r="S55" s="489">
        <v>93.19</v>
      </c>
      <c r="T55" s="489">
        <v>95.55</v>
      </c>
      <c r="U55" s="489">
        <v>86.92</v>
      </c>
      <c r="V55" s="489">
        <v>105.93</v>
      </c>
      <c r="W55" s="489">
        <v>101.75</v>
      </c>
      <c r="X55" s="489">
        <v>87.88</v>
      </c>
      <c r="Y55" s="489">
        <v>95.5</v>
      </c>
      <c r="Z55" s="489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44">
        <v>114.6834708012</v>
      </c>
      <c r="BC55" s="645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0">
        <v>151.44999999999999</v>
      </c>
      <c r="P56" s="490">
        <v>118.03</v>
      </c>
      <c r="Q56" s="490">
        <v>265.52</v>
      </c>
      <c r="R56" s="490">
        <v>230.58</v>
      </c>
      <c r="S56" s="490">
        <v>219.26</v>
      </c>
      <c r="T56" s="490">
        <v>183.89</v>
      </c>
      <c r="U56" s="490">
        <v>182.39</v>
      </c>
      <c r="V56" s="490">
        <v>177.79</v>
      </c>
      <c r="W56" s="490">
        <v>119.34</v>
      </c>
      <c r="X56" s="490">
        <v>193.33</v>
      </c>
      <c r="Y56" s="490">
        <v>217.2</v>
      </c>
      <c r="Z56" s="490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44">
        <v>253.6505122257</v>
      </c>
      <c r="BC56" s="645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89">
        <v>46.91</v>
      </c>
      <c r="P57" s="489">
        <v>45.72</v>
      </c>
      <c r="Q57" s="489">
        <v>32.47</v>
      </c>
      <c r="R57" s="489">
        <v>41.43</v>
      </c>
      <c r="S57" s="489">
        <v>48.61</v>
      </c>
      <c r="T57" s="489">
        <v>69.239999999999995</v>
      </c>
      <c r="U57" s="489">
        <v>43.26</v>
      </c>
      <c r="V57" s="489">
        <v>49.47</v>
      </c>
      <c r="W57" s="489">
        <v>53.56</v>
      </c>
      <c r="X57" s="489">
        <v>39.35</v>
      </c>
      <c r="Y57" s="489">
        <v>65.7</v>
      </c>
      <c r="Z57" s="489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44">
        <v>78.773382982000001</v>
      </c>
      <c r="BC57" s="645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0">
        <v>139.51</v>
      </c>
      <c r="P58" s="490">
        <v>130.61000000000001</v>
      </c>
      <c r="Q58" s="490">
        <v>155.27000000000001</v>
      </c>
      <c r="R58" s="490">
        <v>148.96</v>
      </c>
      <c r="S58" s="490">
        <v>170.22</v>
      </c>
      <c r="T58" s="490">
        <v>184.09</v>
      </c>
      <c r="U58" s="490">
        <v>155.34</v>
      </c>
      <c r="V58" s="490">
        <v>172.14</v>
      </c>
      <c r="W58" s="490">
        <v>139.94</v>
      </c>
      <c r="X58" s="490">
        <v>158.38</v>
      </c>
      <c r="Y58" s="490">
        <v>168.97</v>
      </c>
      <c r="Z58" s="490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44">
        <v>245.22618691279999</v>
      </c>
      <c r="BC58" s="645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89">
        <v>49.88</v>
      </c>
      <c r="P59" s="489">
        <v>51.4</v>
      </c>
      <c r="Q59" s="489">
        <v>53.59</v>
      </c>
      <c r="R59" s="489">
        <v>46.45</v>
      </c>
      <c r="S59" s="489">
        <v>52.25</v>
      </c>
      <c r="T59" s="489">
        <v>51.29</v>
      </c>
      <c r="U59" s="489">
        <v>59.96</v>
      </c>
      <c r="V59" s="489">
        <v>53.71</v>
      </c>
      <c r="W59" s="489">
        <v>48.18</v>
      </c>
      <c r="X59" s="489">
        <v>51.3</v>
      </c>
      <c r="Y59" s="489">
        <v>49</v>
      </c>
      <c r="Z59" s="489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44">
        <v>54.756475627199997</v>
      </c>
      <c r="BC59" s="645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0">
        <v>83.68</v>
      </c>
      <c r="P60" s="490">
        <v>66.459999999999994</v>
      </c>
      <c r="Q60" s="490">
        <v>84.83</v>
      </c>
      <c r="R60" s="490">
        <v>64.95</v>
      </c>
      <c r="S60" s="490">
        <v>69.599999999999994</v>
      </c>
      <c r="T60" s="490">
        <v>79.92</v>
      </c>
      <c r="U60" s="490">
        <v>68.67</v>
      </c>
      <c r="V60" s="490">
        <v>85.53</v>
      </c>
      <c r="W60" s="490">
        <v>75.209999999999994</v>
      </c>
      <c r="X60" s="490">
        <v>84.9</v>
      </c>
      <c r="Y60" s="490">
        <v>87.31</v>
      </c>
      <c r="Z60" s="490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44">
        <v>127.4548515725</v>
      </c>
      <c r="BC60" s="645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89">
        <v>7.23</v>
      </c>
      <c r="P61" s="489">
        <v>3.88</v>
      </c>
      <c r="Q61" s="489">
        <v>7.11</v>
      </c>
      <c r="R61" s="489">
        <v>4.83</v>
      </c>
      <c r="S61" s="489">
        <v>10.41</v>
      </c>
      <c r="T61" s="489">
        <v>8.06</v>
      </c>
      <c r="U61" s="489">
        <v>10.81</v>
      </c>
      <c r="V61" s="489">
        <v>10.32</v>
      </c>
      <c r="W61" s="489">
        <v>6.19</v>
      </c>
      <c r="X61" s="489">
        <v>6.26</v>
      </c>
      <c r="Y61" s="489">
        <v>8.73</v>
      </c>
      <c r="Z61" s="489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44">
        <v>28.340245464999999</v>
      </c>
      <c r="BC61" s="645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0">
        <v>52.59</v>
      </c>
      <c r="P62" s="490">
        <v>32.479999999999997</v>
      </c>
      <c r="Q62" s="490">
        <v>42.95</v>
      </c>
      <c r="R62" s="490">
        <v>34.67</v>
      </c>
      <c r="S62" s="490">
        <v>40.51</v>
      </c>
      <c r="T62" s="490">
        <v>44.91</v>
      </c>
      <c r="U62" s="490">
        <v>48.7</v>
      </c>
      <c r="V62" s="490">
        <v>43.53</v>
      </c>
      <c r="W62" s="490">
        <v>42.35</v>
      </c>
      <c r="X62" s="490">
        <v>39.47</v>
      </c>
      <c r="Y62" s="490">
        <v>42.1</v>
      </c>
      <c r="Z62" s="490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44">
        <v>68.363600489000007</v>
      </c>
      <c r="BC62" s="645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89">
        <v>191</v>
      </c>
      <c r="P63" s="489">
        <v>154.08000000000001</v>
      </c>
      <c r="Q63" s="489">
        <v>259.73</v>
      </c>
      <c r="R63" s="489">
        <v>230.92</v>
      </c>
      <c r="S63" s="489">
        <v>276.79000000000002</v>
      </c>
      <c r="T63" s="489">
        <v>318.36</v>
      </c>
      <c r="U63" s="489">
        <v>250.63</v>
      </c>
      <c r="V63" s="489">
        <v>308.75</v>
      </c>
      <c r="W63" s="489">
        <v>224.65</v>
      </c>
      <c r="X63" s="489">
        <v>207.38</v>
      </c>
      <c r="Y63" s="489">
        <v>217.85</v>
      </c>
      <c r="Z63" s="489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44">
        <v>281.8176255692</v>
      </c>
      <c r="BC63" s="645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0">
        <v>187.11</v>
      </c>
      <c r="P64" s="490">
        <v>136.01</v>
      </c>
      <c r="Q64" s="490">
        <v>206.29</v>
      </c>
      <c r="R64" s="490">
        <v>167.55</v>
      </c>
      <c r="S64" s="490">
        <v>211.7</v>
      </c>
      <c r="T64" s="490">
        <v>182.78</v>
      </c>
      <c r="U64" s="490">
        <v>192.84</v>
      </c>
      <c r="V64" s="490">
        <v>212.21</v>
      </c>
      <c r="W64" s="490">
        <v>167.86</v>
      </c>
      <c r="X64" s="490">
        <v>163.81</v>
      </c>
      <c r="Y64" s="490">
        <v>193.29</v>
      </c>
      <c r="Z64" s="490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44">
        <v>287.54314548399998</v>
      </c>
      <c r="BC64" s="645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89">
        <v>1721.65</v>
      </c>
      <c r="P65" s="489">
        <v>1487.53</v>
      </c>
      <c r="Q65" s="489">
        <v>1755.2</v>
      </c>
      <c r="R65" s="489">
        <v>1676.53</v>
      </c>
      <c r="S65" s="489">
        <v>1744.29</v>
      </c>
      <c r="T65" s="489">
        <v>1710.7</v>
      </c>
      <c r="U65" s="489">
        <v>1837.34</v>
      </c>
      <c r="V65" s="489">
        <v>1812.96</v>
      </c>
      <c r="W65" s="489">
        <v>1824.81</v>
      </c>
      <c r="X65" s="489">
        <v>2183.34</v>
      </c>
      <c r="Y65" s="489">
        <v>2272.9699999999998</v>
      </c>
      <c r="Z65" s="489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44">
        <v>3581.1408176425002</v>
      </c>
      <c r="BC65" s="645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0">
        <v>137.80000000000001</v>
      </c>
      <c r="P66" s="490">
        <v>125.58</v>
      </c>
      <c r="Q66" s="490">
        <v>182.17</v>
      </c>
      <c r="R66" s="490">
        <v>118.1</v>
      </c>
      <c r="S66" s="490">
        <v>137.15</v>
      </c>
      <c r="T66" s="490">
        <v>127.72</v>
      </c>
      <c r="U66" s="490">
        <v>121.42</v>
      </c>
      <c r="V66" s="490">
        <v>141.25</v>
      </c>
      <c r="W66" s="490">
        <v>128.83000000000001</v>
      </c>
      <c r="X66" s="490">
        <v>131.38</v>
      </c>
      <c r="Y66" s="490">
        <v>126.21</v>
      </c>
      <c r="Z66" s="490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44">
        <v>236.10721141619999</v>
      </c>
      <c r="BC66" s="645">
        <f t="shared" si="0"/>
        <v>236.11</v>
      </c>
    </row>
    <row r="67" spans="1:55" s="325" customFormat="1" ht="30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89">
        <v>300.5</v>
      </c>
      <c r="P67" s="489">
        <v>279.33</v>
      </c>
      <c r="Q67" s="489">
        <v>344.46</v>
      </c>
      <c r="R67" s="489">
        <v>407.3</v>
      </c>
      <c r="S67" s="489">
        <v>352.34</v>
      </c>
      <c r="T67" s="489">
        <v>476.4</v>
      </c>
      <c r="U67" s="489">
        <v>578.95000000000005</v>
      </c>
      <c r="V67" s="489">
        <v>477.38</v>
      </c>
      <c r="W67" s="489">
        <v>369.68</v>
      </c>
      <c r="X67" s="489">
        <v>406.67</v>
      </c>
      <c r="Y67" s="489">
        <v>418.66</v>
      </c>
      <c r="Z67" s="489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44">
        <v>1119.4592440537001</v>
      </c>
      <c r="BC67" s="645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0">
        <v>167.76</v>
      </c>
      <c r="P68" s="490">
        <v>163.66</v>
      </c>
      <c r="Q68" s="490">
        <v>179.62</v>
      </c>
      <c r="R68" s="490">
        <v>290.19</v>
      </c>
      <c r="S68" s="490">
        <v>204.51</v>
      </c>
      <c r="T68" s="490">
        <v>333.73</v>
      </c>
      <c r="U68" s="490">
        <v>432.93</v>
      </c>
      <c r="V68" s="490">
        <v>319.55</v>
      </c>
      <c r="W68" s="490">
        <v>211.41</v>
      </c>
      <c r="X68" s="490">
        <v>269.72000000000003</v>
      </c>
      <c r="Y68" s="490">
        <v>287.83999999999997</v>
      </c>
      <c r="Z68" s="490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44">
        <v>861.52672688929999</v>
      </c>
      <c r="BC68" s="645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89">
        <v>0.01</v>
      </c>
      <c r="P69" s="489">
        <v>0.01</v>
      </c>
      <c r="Q69" s="489">
        <v>0.02</v>
      </c>
      <c r="R69" s="489">
        <v>0.01</v>
      </c>
      <c r="S69" s="489">
        <v>0.01</v>
      </c>
      <c r="T69" s="489">
        <v>0</v>
      </c>
      <c r="U69" s="489">
        <v>0.01</v>
      </c>
      <c r="V69" s="489">
        <v>0</v>
      </c>
      <c r="W69" s="489">
        <v>0.01</v>
      </c>
      <c r="X69" s="489">
        <v>0</v>
      </c>
      <c r="Y69" s="489">
        <v>0.02</v>
      </c>
      <c r="Z69" s="489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44"/>
      <c r="BC69" s="645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0">
        <v>132.72999999999999</v>
      </c>
      <c r="P70" s="490">
        <v>115.66</v>
      </c>
      <c r="Q70" s="490">
        <v>164.81</v>
      </c>
      <c r="R70" s="490">
        <v>117.1</v>
      </c>
      <c r="S70" s="490">
        <v>147.82</v>
      </c>
      <c r="T70" s="490">
        <v>142.66999999999999</v>
      </c>
      <c r="U70" s="490">
        <v>146.01</v>
      </c>
      <c r="V70" s="490">
        <v>157.83000000000001</v>
      </c>
      <c r="W70" s="490">
        <v>158.25</v>
      </c>
      <c r="X70" s="490">
        <v>136.94999999999999</v>
      </c>
      <c r="Y70" s="490">
        <v>130.80000000000001</v>
      </c>
      <c r="Z70" s="490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44">
        <v>257.9325171644</v>
      </c>
      <c r="BC70" s="645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89">
        <v>468.58</v>
      </c>
      <c r="P71" s="489">
        <v>398.59</v>
      </c>
      <c r="Q71" s="489">
        <v>440.61</v>
      </c>
      <c r="R71" s="489">
        <v>405.22</v>
      </c>
      <c r="S71" s="489">
        <v>490.41</v>
      </c>
      <c r="T71" s="489">
        <v>420.13</v>
      </c>
      <c r="U71" s="489">
        <v>411.92</v>
      </c>
      <c r="V71" s="489">
        <v>457.52</v>
      </c>
      <c r="W71" s="489">
        <v>638.64</v>
      </c>
      <c r="X71" s="489">
        <v>933.72</v>
      </c>
      <c r="Y71" s="489">
        <v>1011.98</v>
      </c>
      <c r="Z71" s="489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44">
        <v>735.30698946150005</v>
      </c>
      <c r="BC71" s="645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0">
        <v>271.68</v>
      </c>
      <c r="P72" s="490">
        <v>236.04</v>
      </c>
      <c r="Q72" s="490">
        <v>260.72000000000003</v>
      </c>
      <c r="R72" s="490">
        <v>258.17</v>
      </c>
      <c r="S72" s="490">
        <v>265.36</v>
      </c>
      <c r="T72" s="490">
        <v>243.65</v>
      </c>
      <c r="U72" s="490">
        <v>268.56</v>
      </c>
      <c r="V72" s="490">
        <v>272.5</v>
      </c>
      <c r="W72" s="490">
        <v>252.97</v>
      </c>
      <c r="X72" s="490">
        <v>240.97</v>
      </c>
      <c r="Y72" s="490">
        <v>249.79</v>
      </c>
      <c r="Z72" s="490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44">
        <v>418.33619991860002</v>
      </c>
      <c r="BC72" s="645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89">
        <v>11.61</v>
      </c>
      <c r="P73" s="489">
        <v>10.28</v>
      </c>
      <c r="Q73" s="489">
        <v>22.84</v>
      </c>
      <c r="R73" s="489">
        <v>13.18</v>
      </c>
      <c r="S73" s="489">
        <v>15.71</v>
      </c>
      <c r="T73" s="489">
        <v>10.25</v>
      </c>
      <c r="U73" s="489">
        <v>10.26</v>
      </c>
      <c r="V73" s="489">
        <v>14.41</v>
      </c>
      <c r="W73" s="489">
        <v>12.34</v>
      </c>
      <c r="X73" s="489">
        <v>13.36</v>
      </c>
      <c r="Y73" s="489">
        <v>12.23</v>
      </c>
      <c r="Z73" s="489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44">
        <v>15.9208649269</v>
      </c>
      <c r="BC73" s="645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0">
        <v>77.81</v>
      </c>
      <c r="P74" s="490">
        <v>68.47</v>
      </c>
      <c r="Q74" s="490">
        <v>71.7</v>
      </c>
      <c r="R74" s="490">
        <v>70.61</v>
      </c>
      <c r="S74" s="490">
        <v>80.22</v>
      </c>
      <c r="T74" s="490">
        <v>76.900000000000006</v>
      </c>
      <c r="U74" s="490">
        <v>74.2</v>
      </c>
      <c r="V74" s="490">
        <v>83.11</v>
      </c>
      <c r="W74" s="490">
        <v>69.17</v>
      </c>
      <c r="X74" s="490">
        <v>75.52</v>
      </c>
      <c r="Y74" s="490">
        <v>71.97</v>
      </c>
      <c r="Z74" s="490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44">
        <v>103.77563604620001</v>
      </c>
      <c r="BC74" s="645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89">
        <v>54.59</v>
      </c>
      <c r="P75" s="489">
        <v>45.79</v>
      </c>
      <c r="Q75" s="489">
        <v>47.69</v>
      </c>
      <c r="R75" s="489">
        <v>46.5</v>
      </c>
      <c r="S75" s="489">
        <v>53.97</v>
      </c>
      <c r="T75" s="489">
        <v>56.75</v>
      </c>
      <c r="U75" s="489">
        <v>61.07</v>
      </c>
      <c r="V75" s="489">
        <v>61.42</v>
      </c>
      <c r="W75" s="489">
        <v>58.18</v>
      </c>
      <c r="X75" s="489">
        <v>63.97</v>
      </c>
      <c r="Y75" s="489">
        <v>58.39</v>
      </c>
      <c r="Z75" s="489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44">
        <v>82.710157704699995</v>
      </c>
      <c r="BC75" s="645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0">
        <v>399.09</v>
      </c>
      <c r="P76" s="490">
        <v>323.45</v>
      </c>
      <c r="Q76" s="490">
        <v>385.01</v>
      </c>
      <c r="R76" s="490">
        <v>357.44</v>
      </c>
      <c r="S76" s="490">
        <v>349.14</v>
      </c>
      <c r="T76" s="490">
        <v>298.89</v>
      </c>
      <c r="U76" s="490">
        <v>310.95999999999998</v>
      </c>
      <c r="V76" s="490">
        <v>305.36</v>
      </c>
      <c r="W76" s="490">
        <v>295.01</v>
      </c>
      <c r="X76" s="490">
        <v>317.74</v>
      </c>
      <c r="Y76" s="490">
        <v>323.75</v>
      </c>
      <c r="Z76" s="490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44">
        <v>869.52451411469997</v>
      </c>
      <c r="BC76" s="645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89">
        <v>727.25</v>
      </c>
      <c r="P77" s="489">
        <v>820.12</v>
      </c>
      <c r="Q77" s="489">
        <v>755.65</v>
      </c>
      <c r="R77" s="489">
        <v>697.01</v>
      </c>
      <c r="S77" s="489">
        <v>1023.4</v>
      </c>
      <c r="T77" s="489">
        <v>742.2</v>
      </c>
      <c r="U77" s="489">
        <v>1036.73</v>
      </c>
      <c r="V77" s="489">
        <v>757.77</v>
      </c>
      <c r="W77" s="489">
        <v>729.77</v>
      </c>
      <c r="X77" s="489">
        <v>598.20000000000005</v>
      </c>
      <c r="Y77" s="489">
        <v>1214.17</v>
      </c>
      <c r="Z77" s="489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44">
        <v>1393.1065097272001</v>
      </c>
      <c r="BC77" s="645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0">
        <v>335.08</v>
      </c>
      <c r="P78" s="490">
        <v>313.33999999999997</v>
      </c>
      <c r="Q78" s="490">
        <v>356.9</v>
      </c>
      <c r="R78" s="490">
        <v>371.59</v>
      </c>
      <c r="S78" s="490">
        <v>756.7</v>
      </c>
      <c r="T78" s="490">
        <v>527.80999999999995</v>
      </c>
      <c r="U78" s="490">
        <v>379.2</v>
      </c>
      <c r="V78" s="490">
        <v>321.05</v>
      </c>
      <c r="W78" s="490">
        <v>504.41</v>
      </c>
      <c r="X78" s="490">
        <v>274.08</v>
      </c>
      <c r="Y78" s="490">
        <v>875.7</v>
      </c>
      <c r="Z78" s="490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44">
        <v>775.15909877290005</v>
      </c>
      <c r="BC78" s="645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89">
        <v>154.96</v>
      </c>
      <c r="P79" s="489">
        <v>279.04000000000002</v>
      </c>
      <c r="Q79" s="489">
        <v>186.8</v>
      </c>
      <c r="R79" s="489">
        <v>145.94999999999999</v>
      </c>
      <c r="S79" s="489">
        <v>136.46</v>
      </c>
      <c r="T79" s="489">
        <v>103.19</v>
      </c>
      <c r="U79" s="489">
        <v>522.78</v>
      </c>
      <c r="V79" s="489">
        <v>297.47000000000003</v>
      </c>
      <c r="W79" s="489">
        <v>105.49</v>
      </c>
      <c r="X79" s="489">
        <v>163.84</v>
      </c>
      <c r="Y79" s="489">
        <v>155.27000000000001</v>
      </c>
      <c r="Z79" s="489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44">
        <v>335.50952732949997</v>
      </c>
      <c r="BC79" s="645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0">
        <v>237.2</v>
      </c>
      <c r="P80" s="490">
        <v>227.73</v>
      </c>
      <c r="Q80" s="490">
        <v>211.95</v>
      </c>
      <c r="R80" s="490">
        <v>179.47</v>
      </c>
      <c r="S80" s="490">
        <v>130.24</v>
      </c>
      <c r="T80" s="490">
        <v>111.19</v>
      </c>
      <c r="U80" s="490">
        <v>134.75</v>
      </c>
      <c r="V80" s="490">
        <v>139.24</v>
      </c>
      <c r="W80" s="490">
        <v>119.88</v>
      </c>
      <c r="X80" s="490">
        <v>160.28</v>
      </c>
      <c r="Y80" s="490">
        <v>183.2</v>
      </c>
      <c r="Z80" s="490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44">
        <v>282.43788362480001</v>
      </c>
      <c r="BC80" s="645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89">
        <v>453.8</v>
      </c>
      <c r="P81" s="489">
        <v>450.57</v>
      </c>
      <c r="Q81" s="489">
        <v>505.12</v>
      </c>
      <c r="R81" s="489">
        <v>417.28</v>
      </c>
      <c r="S81" s="489">
        <v>495.28</v>
      </c>
      <c r="T81" s="489">
        <v>496.2</v>
      </c>
      <c r="U81" s="489">
        <v>445.1</v>
      </c>
      <c r="V81" s="489">
        <v>500.35</v>
      </c>
      <c r="W81" s="489">
        <v>448.36</v>
      </c>
      <c r="X81" s="489">
        <v>474.57</v>
      </c>
      <c r="Y81" s="489">
        <v>458.74</v>
      </c>
      <c r="Z81" s="489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44">
        <v>649.78072568740004</v>
      </c>
      <c r="BC81" s="645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0">
        <v>117.04</v>
      </c>
      <c r="P82" s="490">
        <v>119.99</v>
      </c>
      <c r="Q82" s="490">
        <v>128.71</v>
      </c>
      <c r="R82" s="490">
        <v>108.15</v>
      </c>
      <c r="S82" s="490">
        <v>127.24</v>
      </c>
      <c r="T82" s="490">
        <v>120.58</v>
      </c>
      <c r="U82" s="490">
        <v>107.59</v>
      </c>
      <c r="V82" s="490">
        <v>119.88</v>
      </c>
      <c r="W82" s="490">
        <v>112.91</v>
      </c>
      <c r="X82" s="490">
        <v>116.15</v>
      </c>
      <c r="Y82" s="490">
        <v>107.32</v>
      </c>
      <c r="Z82" s="490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44">
        <v>129.9096324018</v>
      </c>
      <c r="BC82" s="645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89">
        <v>336.76</v>
      </c>
      <c r="P83" s="489">
        <v>330.58</v>
      </c>
      <c r="Q83" s="489">
        <v>376.41</v>
      </c>
      <c r="R83" s="489">
        <v>309.13</v>
      </c>
      <c r="S83" s="489">
        <v>368.04</v>
      </c>
      <c r="T83" s="489">
        <v>375.62</v>
      </c>
      <c r="U83" s="489">
        <v>337.51</v>
      </c>
      <c r="V83" s="489">
        <v>380.47</v>
      </c>
      <c r="W83" s="489">
        <v>335.45</v>
      </c>
      <c r="X83" s="489">
        <v>358.41</v>
      </c>
      <c r="Y83" s="489">
        <v>351.41</v>
      </c>
      <c r="Z83" s="489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44">
        <v>519.87109328559995</v>
      </c>
      <c r="BC83" s="645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0">
        <v>8.0299999999999994</v>
      </c>
      <c r="P84" s="490">
        <v>7.98</v>
      </c>
      <c r="Q84" s="490">
        <v>6.29</v>
      </c>
      <c r="R84" s="490">
        <v>8.2899999999999991</v>
      </c>
      <c r="S84" s="490">
        <v>8.91</v>
      </c>
      <c r="T84" s="490">
        <v>7.89</v>
      </c>
      <c r="U84" s="490">
        <v>7.54</v>
      </c>
      <c r="V84" s="490">
        <v>8.85</v>
      </c>
      <c r="W84" s="490">
        <v>8.35</v>
      </c>
      <c r="X84" s="490">
        <v>9.1300000000000008</v>
      </c>
      <c r="Y84" s="490">
        <v>5.87</v>
      </c>
      <c r="Z84" s="490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44">
        <v>9.7095160253999993</v>
      </c>
      <c r="BC84" s="645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89">
        <v>0.99</v>
      </c>
      <c r="P85" s="489">
        <v>0.64</v>
      </c>
      <c r="Q85" s="489">
        <v>0.63</v>
      </c>
      <c r="R85" s="489">
        <v>0.61</v>
      </c>
      <c r="S85" s="489">
        <v>0.87</v>
      </c>
      <c r="T85" s="489">
        <v>0.55000000000000004</v>
      </c>
      <c r="U85" s="489">
        <v>0.57999999999999996</v>
      </c>
      <c r="V85" s="489">
        <v>0.67</v>
      </c>
      <c r="W85" s="489">
        <v>0.51</v>
      </c>
      <c r="X85" s="489">
        <v>0.56999999999999995</v>
      </c>
      <c r="Y85" s="489">
        <v>0.51</v>
      </c>
      <c r="Z85" s="489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44">
        <v>1.0889744368000001</v>
      </c>
      <c r="BC85" s="645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0">
        <v>228.01</v>
      </c>
      <c r="P86" s="490">
        <v>235.97</v>
      </c>
      <c r="Q86" s="490">
        <v>263.77999999999997</v>
      </c>
      <c r="R86" s="490">
        <v>215.93</v>
      </c>
      <c r="S86" s="490">
        <v>266.06</v>
      </c>
      <c r="T86" s="490">
        <v>258.39999999999998</v>
      </c>
      <c r="U86" s="490">
        <v>231.41</v>
      </c>
      <c r="V86" s="490">
        <v>260.18</v>
      </c>
      <c r="W86" s="490">
        <v>223.31</v>
      </c>
      <c r="X86" s="490">
        <v>253.15</v>
      </c>
      <c r="Y86" s="490">
        <v>242.72</v>
      </c>
      <c r="Z86" s="490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44">
        <v>403.07407080799999</v>
      </c>
      <c r="BC86" s="645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89">
        <v>14.68</v>
      </c>
      <c r="P87" s="489">
        <v>13.4</v>
      </c>
      <c r="Q87" s="489">
        <v>14.66</v>
      </c>
      <c r="R87" s="489">
        <v>11.24</v>
      </c>
      <c r="S87" s="489">
        <v>14.35</v>
      </c>
      <c r="T87" s="489">
        <v>16.89</v>
      </c>
      <c r="U87" s="489">
        <v>13.91</v>
      </c>
      <c r="V87" s="489">
        <v>14.1</v>
      </c>
      <c r="W87" s="489">
        <v>12.82</v>
      </c>
      <c r="X87" s="489">
        <v>16.38</v>
      </c>
      <c r="Y87" s="489">
        <v>12.37</v>
      </c>
      <c r="Z87" s="489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44">
        <v>27.8210420668</v>
      </c>
      <c r="BC87" s="645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0">
        <v>85.06</v>
      </c>
      <c r="P88" s="490">
        <v>72.599999999999994</v>
      </c>
      <c r="Q88" s="490">
        <v>91.05</v>
      </c>
      <c r="R88" s="490">
        <v>73.069999999999993</v>
      </c>
      <c r="S88" s="490">
        <v>77.849999999999994</v>
      </c>
      <c r="T88" s="490">
        <v>91.89</v>
      </c>
      <c r="U88" s="490">
        <v>84.06</v>
      </c>
      <c r="V88" s="490">
        <v>96.68</v>
      </c>
      <c r="W88" s="490">
        <v>90.46</v>
      </c>
      <c r="X88" s="490">
        <v>79.180000000000007</v>
      </c>
      <c r="Y88" s="490">
        <v>89.94</v>
      </c>
      <c r="Z88" s="490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44">
        <v>78.177489948599998</v>
      </c>
      <c r="BC88" s="645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89">
        <v>26.18</v>
      </c>
      <c r="P89" s="489">
        <v>26.15</v>
      </c>
      <c r="Q89" s="489">
        <v>30.08</v>
      </c>
      <c r="R89" s="489">
        <v>31.32</v>
      </c>
      <c r="S89" s="489">
        <v>33.68</v>
      </c>
      <c r="T89" s="489">
        <v>34.909999999999997</v>
      </c>
      <c r="U89" s="489">
        <v>32.81</v>
      </c>
      <c r="V89" s="489">
        <v>34.76</v>
      </c>
      <c r="W89" s="489">
        <v>35.11</v>
      </c>
      <c r="X89" s="489">
        <v>34.93</v>
      </c>
      <c r="Y89" s="489">
        <v>32.770000000000003</v>
      </c>
      <c r="Z89" s="489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44">
        <v>43.156986509799999</v>
      </c>
      <c r="BC89" s="645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0">
        <v>2.2999999999999998</v>
      </c>
      <c r="P90" s="490">
        <v>2.09</v>
      </c>
      <c r="Q90" s="490">
        <v>2.09</v>
      </c>
      <c r="R90" s="490">
        <v>1.88</v>
      </c>
      <c r="S90" s="490">
        <v>2.73</v>
      </c>
      <c r="T90" s="490">
        <v>2.5099999999999998</v>
      </c>
      <c r="U90" s="490">
        <v>1.1100000000000001</v>
      </c>
      <c r="V90" s="490">
        <v>1.77</v>
      </c>
      <c r="W90" s="490">
        <v>1.52</v>
      </c>
      <c r="X90" s="490">
        <v>1.51</v>
      </c>
      <c r="Y90" s="490">
        <v>0.88</v>
      </c>
      <c r="Z90" s="490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44">
        <v>2.2895027996000001</v>
      </c>
      <c r="BC90" s="645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89">
        <v>23.84</v>
      </c>
      <c r="P91" s="489">
        <v>23.83</v>
      </c>
      <c r="Q91" s="489">
        <v>27.91</v>
      </c>
      <c r="R91" s="489">
        <v>28.99</v>
      </c>
      <c r="S91" s="489">
        <v>30.76</v>
      </c>
      <c r="T91" s="489">
        <v>32.28</v>
      </c>
      <c r="U91" s="489">
        <v>31.54</v>
      </c>
      <c r="V91" s="489">
        <v>32.9</v>
      </c>
      <c r="W91" s="489">
        <v>33.49</v>
      </c>
      <c r="X91" s="489">
        <v>33.24</v>
      </c>
      <c r="Y91" s="489">
        <v>31.78</v>
      </c>
      <c r="Z91" s="489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44">
        <v>38.1958645331</v>
      </c>
      <c r="BC91" s="645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0">
        <v>0.04</v>
      </c>
      <c r="P92" s="490">
        <v>0.23</v>
      </c>
      <c r="Q92" s="490">
        <v>0.08</v>
      </c>
      <c r="R92" s="490">
        <v>0.45</v>
      </c>
      <c r="S92" s="490">
        <v>0.19</v>
      </c>
      <c r="T92" s="490">
        <v>0.12</v>
      </c>
      <c r="U92" s="490">
        <v>0.13</v>
      </c>
      <c r="V92" s="490">
        <v>7.0000000000000007E-2</v>
      </c>
      <c r="W92" s="490">
        <v>0.1</v>
      </c>
      <c r="X92" s="490">
        <v>0.18</v>
      </c>
      <c r="Y92" s="490">
        <v>0.1</v>
      </c>
      <c r="Z92" s="490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44">
        <v>2.6530960127999998</v>
      </c>
      <c r="BC92" s="645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89">
        <v>0</v>
      </c>
      <c r="P93" s="489">
        <v>0</v>
      </c>
      <c r="Q93" s="489">
        <v>0</v>
      </c>
      <c r="R93" s="489">
        <v>0</v>
      </c>
      <c r="S93" s="489">
        <v>0.01</v>
      </c>
      <c r="T93" s="489">
        <v>0</v>
      </c>
      <c r="U93" s="489">
        <v>0.03</v>
      </c>
      <c r="V93" s="489">
        <v>0.01</v>
      </c>
      <c r="W93" s="489">
        <v>0</v>
      </c>
      <c r="X93" s="489">
        <v>0.01</v>
      </c>
      <c r="Y93" s="489">
        <v>0</v>
      </c>
      <c r="Z93" s="489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44">
        <v>1.8523164299999999E-2</v>
      </c>
      <c r="BC93" s="645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0">
        <v>72</v>
      </c>
      <c r="P94" s="490">
        <v>57.99</v>
      </c>
      <c r="Q94" s="490">
        <v>61.64</v>
      </c>
      <c r="R94" s="490">
        <v>118.98</v>
      </c>
      <c r="S94" s="490">
        <v>542.89</v>
      </c>
      <c r="T94" s="490">
        <v>206.5</v>
      </c>
      <c r="U94" s="490">
        <v>53.07</v>
      </c>
      <c r="V94" s="490">
        <v>102.66</v>
      </c>
      <c r="W94" s="490">
        <v>243</v>
      </c>
      <c r="X94" s="490">
        <v>254.06</v>
      </c>
      <c r="Y94" s="490">
        <v>290.74</v>
      </c>
      <c r="Z94" s="490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44">
        <v>179.81649324559999</v>
      </c>
      <c r="BC94" s="645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89">
        <v>29.38</v>
      </c>
      <c r="P95" s="489">
        <v>16.739999999999998</v>
      </c>
      <c r="Q95" s="489">
        <v>21.63</v>
      </c>
      <c r="R95" s="489">
        <v>92.69</v>
      </c>
      <c r="S95" s="489">
        <v>271.98</v>
      </c>
      <c r="T95" s="489">
        <v>160.65</v>
      </c>
      <c r="U95" s="489">
        <v>3.99</v>
      </c>
      <c r="V95" s="489">
        <v>46.71</v>
      </c>
      <c r="W95" s="489">
        <v>192.4</v>
      </c>
      <c r="X95" s="489">
        <v>200.23</v>
      </c>
      <c r="Y95" s="489">
        <v>225.69</v>
      </c>
      <c r="Z95" s="489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44">
        <v>127.9726038166</v>
      </c>
      <c r="BC95" s="645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0">
        <v>42.63</v>
      </c>
      <c r="P96" s="490">
        <v>41.25</v>
      </c>
      <c r="Q96" s="490">
        <v>40.01</v>
      </c>
      <c r="R96" s="490">
        <v>26.29</v>
      </c>
      <c r="S96" s="490">
        <v>270.91000000000003</v>
      </c>
      <c r="T96" s="490">
        <v>45.85</v>
      </c>
      <c r="U96" s="490">
        <v>49.08</v>
      </c>
      <c r="V96" s="490">
        <v>55.95</v>
      </c>
      <c r="W96" s="490">
        <v>50.6</v>
      </c>
      <c r="X96" s="490">
        <v>53.82</v>
      </c>
      <c r="Y96" s="490">
        <v>65.05</v>
      </c>
      <c r="Z96" s="490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44">
        <v>51.843889429000001</v>
      </c>
      <c r="BC96" s="645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89">
        <v>31.79</v>
      </c>
      <c r="P97" s="489">
        <v>269.26</v>
      </c>
      <c r="Q97" s="489">
        <v>247.22</v>
      </c>
      <c r="R97" s="489">
        <v>25.26</v>
      </c>
      <c r="S97" s="489">
        <v>72.2</v>
      </c>
      <c r="T97" s="489">
        <v>90.3</v>
      </c>
      <c r="U97" s="489">
        <v>50.83</v>
      </c>
      <c r="V97" s="489">
        <v>100.23</v>
      </c>
      <c r="W97" s="489">
        <v>21.83</v>
      </c>
      <c r="X97" s="489">
        <v>246.25</v>
      </c>
      <c r="Y97" s="489">
        <v>284.45</v>
      </c>
      <c r="Z97" s="489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44">
        <v>49.061211632599999</v>
      </c>
      <c r="BC97" s="645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0">
        <v>31.21</v>
      </c>
      <c r="P98" s="490">
        <v>68.84</v>
      </c>
      <c r="Q98" s="490">
        <v>85.73</v>
      </c>
      <c r="R98" s="490">
        <v>22.67</v>
      </c>
      <c r="S98" s="490">
        <v>34.6</v>
      </c>
      <c r="T98" s="490">
        <v>80.86</v>
      </c>
      <c r="U98" s="490">
        <v>38.92</v>
      </c>
      <c r="V98" s="490">
        <v>60.11</v>
      </c>
      <c r="W98" s="490">
        <v>18.96</v>
      </c>
      <c r="X98" s="490">
        <v>163.91</v>
      </c>
      <c r="Y98" s="490">
        <v>68.239999999999995</v>
      </c>
      <c r="Z98" s="490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44">
        <v>40.624244404199999</v>
      </c>
      <c r="BC98" s="645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89">
        <v>26.97</v>
      </c>
      <c r="P99" s="489">
        <v>37.6</v>
      </c>
      <c r="Q99" s="489">
        <v>19.079999999999998</v>
      </c>
      <c r="R99" s="489">
        <v>5.99</v>
      </c>
      <c r="S99" s="489">
        <v>6.62</v>
      </c>
      <c r="T99" s="489">
        <v>36.700000000000003</v>
      </c>
      <c r="U99" s="489">
        <v>17.260000000000002</v>
      </c>
      <c r="V99" s="489">
        <v>24.42</v>
      </c>
      <c r="W99" s="489">
        <v>1.2</v>
      </c>
      <c r="X99" s="489">
        <v>80.33</v>
      </c>
      <c r="Y99" s="489">
        <v>38.380000000000003</v>
      </c>
      <c r="Z99" s="489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44">
        <v>22.591369261400001</v>
      </c>
      <c r="BC99" s="645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0">
        <v>4.24</v>
      </c>
      <c r="P100" s="490">
        <v>31.24</v>
      </c>
      <c r="Q100" s="490">
        <v>66.650000000000006</v>
      </c>
      <c r="R100" s="490">
        <v>16.670000000000002</v>
      </c>
      <c r="S100" s="490">
        <v>27.98</v>
      </c>
      <c r="T100" s="490">
        <v>44.15</v>
      </c>
      <c r="U100" s="490">
        <v>21.66</v>
      </c>
      <c r="V100" s="490">
        <v>35.69</v>
      </c>
      <c r="W100" s="490">
        <v>17.760000000000002</v>
      </c>
      <c r="X100" s="490">
        <v>83.58</v>
      </c>
      <c r="Y100" s="490">
        <v>29.86</v>
      </c>
      <c r="Z100" s="490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44">
        <v>18.032875142799998</v>
      </c>
      <c r="BC100" s="645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89">
        <v>0.57999999999999996</v>
      </c>
      <c r="P101" s="489">
        <v>200.42</v>
      </c>
      <c r="Q101" s="489">
        <v>161.49</v>
      </c>
      <c r="R101" s="489">
        <v>2.59</v>
      </c>
      <c r="S101" s="489">
        <v>37.6</v>
      </c>
      <c r="T101" s="489">
        <v>9.44</v>
      </c>
      <c r="U101" s="489">
        <v>11.91</v>
      </c>
      <c r="V101" s="489">
        <v>40.119999999999997</v>
      </c>
      <c r="W101" s="489">
        <v>2.87</v>
      </c>
      <c r="X101" s="489">
        <v>82.35</v>
      </c>
      <c r="Y101" s="489">
        <v>216.2</v>
      </c>
      <c r="Z101" s="489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44">
        <v>8.4369672284000004</v>
      </c>
      <c r="BC101" s="645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0">
        <v>61.89</v>
      </c>
      <c r="P102" s="490">
        <v>8.6199999999999992</v>
      </c>
      <c r="Q102" s="490">
        <v>3.18</v>
      </c>
      <c r="R102" s="490">
        <v>7.47</v>
      </c>
      <c r="S102" s="490">
        <v>4.42</v>
      </c>
      <c r="T102" s="490">
        <v>4.6500000000000004</v>
      </c>
      <c r="U102" s="490">
        <v>8.74</v>
      </c>
      <c r="V102" s="490">
        <v>3.33</v>
      </c>
      <c r="W102" s="490">
        <v>2.08</v>
      </c>
      <c r="X102" s="490">
        <v>4.38</v>
      </c>
      <c r="Y102" s="490">
        <v>2.4300000000000002</v>
      </c>
      <c r="Z102" s="490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44">
        <v>2.5209374700999998</v>
      </c>
      <c r="BC102" s="645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89">
        <v>0.23</v>
      </c>
      <c r="P103" s="489">
        <v>0.8</v>
      </c>
      <c r="Q103" s="489">
        <v>0.28999999999999998</v>
      </c>
      <c r="R103" s="489">
        <v>1.83</v>
      </c>
      <c r="S103" s="489">
        <v>1.1599999999999999</v>
      </c>
      <c r="T103" s="489">
        <v>0.53</v>
      </c>
      <c r="U103" s="489">
        <v>0.76</v>
      </c>
      <c r="V103" s="489">
        <v>1.4</v>
      </c>
      <c r="W103" s="489">
        <v>0.19</v>
      </c>
      <c r="X103" s="489">
        <v>0.77</v>
      </c>
      <c r="Y103" s="489">
        <v>0.7</v>
      </c>
      <c r="Z103" s="489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44">
        <v>1.0813892825</v>
      </c>
      <c r="BC103" s="645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0">
        <v>61.66</v>
      </c>
      <c r="P104" s="490">
        <v>7.83</v>
      </c>
      <c r="Q104" s="490">
        <v>2.89</v>
      </c>
      <c r="R104" s="490">
        <v>5.64</v>
      </c>
      <c r="S104" s="490">
        <v>3.26</v>
      </c>
      <c r="T104" s="490">
        <v>4.1100000000000003</v>
      </c>
      <c r="U104" s="490">
        <v>7.98</v>
      </c>
      <c r="V104" s="490">
        <v>1.93</v>
      </c>
      <c r="W104" s="490">
        <v>1.89</v>
      </c>
      <c r="X104" s="490">
        <v>3.6</v>
      </c>
      <c r="Y104" s="490">
        <v>1.73</v>
      </c>
      <c r="Z104" s="490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44">
        <v>1.4395481876</v>
      </c>
      <c r="BC104" s="645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89">
        <v>128.63999999999999</v>
      </c>
      <c r="P105" s="489">
        <v>139.55000000000001</v>
      </c>
      <c r="Q105" s="489">
        <v>145.94999999999999</v>
      </c>
      <c r="R105" s="489">
        <v>139.47</v>
      </c>
      <c r="S105" s="489">
        <v>139.46</v>
      </c>
      <c r="T105" s="489">
        <v>136.47999999999999</v>
      </c>
      <c r="U105" s="489">
        <v>123.42</v>
      </c>
      <c r="V105" s="489">
        <v>139.35</v>
      </c>
      <c r="W105" s="489">
        <v>129.93</v>
      </c>
      <c r="X105" s="489">
        <v>123.59</v>
      </c>
      <c r="Y105" s="489">
        <v>133.63999999999999</v>
      </c>
      <c r="Z105" s="489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44">
        <v>172.287288507</v>
      </c>
      <c r="BC105" s="645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0">
        <v>9553.2800000000007</v>
      </c>
      <c r="P106" s="490">
        <v>8612.94</v>
      </c>
      <c r="Q106" s="490">
        <v>10570.21</v>
      </c>
      <c r="R106" s="490">
        <v>9019.06</v>
      </c>
      <c r="S106" s="490">
        <v>10711.12</v>
      </c>
      <c r="T106" s="490">
        <v>9931.6299999999992</v>
      </c>
      <c r="U106" s="490">
        <v>9420.65</v>
      </c>
      <c r="V106" s="490">
        <v>9907.31</v>
      </c>
      <c r="W106" s="490">
        <v>8752.49</v>
      </c>
      <c r="X106" s="490">
        <v>9513.92</v>
      </c>
      <c r="Y106" s="490">
        <v>9462.7800000000007</v>
      </c>
      <c r="Z106" s="490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44">
        <v>16529.192073971</v>
      </c>
      <c r="BC106" s="645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89">
        <v>281.75</v>
      </c>
      <c r="P107" s="489">
        <v>244.44</v>
      </c>
      <c r="Q107" s="489">
        <v>279.64999999999998</v>
      </c>
      <c r="R107" s="489">
        <v>267.7</v>
      </c>
      <c r="S107" s="489">
        <v>297.23</v>
      </c>
      <c r="T107" s="489">
        <v>217.43</v>
      </c>
      <c r="U107" s="489">
        <v>204.07</v>
      </c>
      <c r="V107" s="489">
        <v>257.45999999999998</v>
      </c>
      <c r="W107" s="489">
        <v>258.23</v>
      </c>
      <c r="X107" s="489">
        <v>274.68</v>
      </c>
      <c r="Y107" s="489">
        <v>260.11</v>
      </c>
      <c r="Z107" s="489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44">
        <v>335.30179718139999</v>
      </c>
      <c r="BC107" s="645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0">
        <v>121.79</v>
      </c>
      <c r="P108" s="490">
        <v>100.56</v>
      </c>
      <c r="Q108" s="490">
        <v>85.79</v>
      </c>
      <c r="R108" s="490">
        <v>103.78</v>
      </c>
      <c r="S108" s="490">
        <v>114.36</v>
      </c>
      <c r="T108" s="490">
        <v>94.7</v>
      </c>
      <c r="U108" s="490">
        <v>85.35</v>
      </c>
      <c r="V108" s="490">
        <v>135.4</v>
      </c>
      <c r="W108" s="490">
        <v>129.46</v>
      </c>
      <c r="X108" s="490">
        <v>115.17</v>
      </c>
      <c r="Y108" s="490">
        <v>96.56</v>
      </c>
      <c r="Z108" s="490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44">
        <v>151.06498461979999</v>
      </c>
      <c r="BC108" s="645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89">
        <v>31.45</v>
      </c>
      <c r="P109" s="489">
        <v>24.14</v>
      </c>
      <c r="Q109" s="489">
        <v>34.01</v>
      </c>
      <c r="R109" s="489">
        <v>23.83</v>
      </c>
      <c r="S109" s="489">
        <v>26.85</v>
      </c>
      <c r="T109" s="489">
        <v>19.489999999999998</v>
      </c>
      <c r="U109" s="489">
        <v>19.36</v>
      </c>
      <c r="V109" s="489">
        <v>14.71</v>
      </c>
      <c r="W109" s="489">
        <v>16.149999999999999</v>
      </c>
      <c r="X109" s="489">
        <v>29.32</v>
      </c>
      <c r="Y109" s="489">
        <v>35.520000000000003</v>
      </c>
      <c r="Z109" s="489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44">
        <v>21.501872239400001</v>
      </c>
      <c r="BC109" s="645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0">
        <v>13.63</v>
      </c>
      <c r="P110" s="490">
        <v>13.34</v>
      </c>
      <c r="Q110" s="490">
        <v>30.93</v>
      </c>
      <c r="R110" s="490">
        <v>20.61</v>
      </c>
      <c r="S110" s="490">
        <v>24.05</v>
      </c>
      <c r="T110" s="490">
        <v>17.02</v>
      </c>
      <c r="U110" s="490">
        <v>15.46</v>
      </c>
      <c r="V110" s="490">
        <v>12.65</v>
      </c>
      <c r="W110" s="490">
        <v>10.8</v>
      </c>
      <c r="X110" s="490">
        <v>9</v>
      </c>
      <c r="Y110" s="490">
        <v>7.1</v>
      </c>
      <c r="Z110" s="490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44">
        <v>12.5042009305</v>
      </c>
      <c r="BC110" s="645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89">
        <v>34.69</v>
      </c>
      <c r="P111" s="489">
        <v>38.78</v>
      </c>
      <c r="Q111" s="489">
        <v>52.56</v>
      </c>
      <c r="R111" s="489">
        <v>44.41</v>
      </c>
      <c r="S111" s="489">
        <v>51.32</v>
      </c>
      <c r="T111" s="489">
        <v>31.83</v>
      </c>
      <c r="U111" s="489">
        <v>38.869999999999997</v>
      </c>
      <c r="V111" s="489">
        <v>38.82</v>
      </c>
      <c r="W111" s="489">
        <v>44.37</v>
      </c>
      <c r="X111" s="489">
        <v>40.78</v>
      </c>
      <c r="Y111" s="489">
        <v>32.25</v>
      </c>
      <c r="Z111" s="489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44">
        <v>42.273396779800002</v>
      </c>
      <c r="BC111" s="645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0">
        <v>4.45</v>
      </c>
      <c r="P112" s="490">
        <v>5.37</v>
      </c>
      <c r="Q112" s="490">
        <v>4.43</v>
      </c>
      <c r="R112" s="490">
        <v>4.0199999999999996</v>
      </c>
      <c r="S112" s="490">
        <v>3.45</v>
      </c>
      <c r="T112" s="490">
        <v>3.7</v>
      </c>
      <c r="U112" s="490">
        <v>4.28</v>
      </c>
      <c r="V112" s="490">
        <v>4.7300000000000004</v>
      </c>
      <c r="W112" s="490">
        <v>4.3499999999999996</v>
      </c>
      <c r="X112" s="490">
        <v>3.7</v>
      </c>
      <c r="Y112" s="490">
        <v>4.16</v>
      </c>
      <c r="Z112" s="490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44">
        <v>3.7792521570000002</v>
      </c>
      <c r="BC112" s="645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89">
        <v>75.75</v>
      </c>
      <c r="P113" s="489">
        <v>62.26</v>
      </c>
      <c r="Q113" s="489">
        <v>71.930000000000007</v>
      </c>
      <c r="R113" s="489">
        <v>71.05</v>
      </c>
      <c r="S113" s="489">
        <v>77.19</v>
      </c>
      <c r="T113" s="489">
        <v>50.7</v>
      </c>
      <c r="U113" s="489">
        <v>40.74</v>
      </c>
      <c r="V113" s="489">
        <v>51.16</v>
      </c>
      <c r="W113" s="489">
        <v>53.09</v>
      </c>
      <c r="X113" s="489">
        <v>76.709999999999994</v>
      </c>
      <c r="Y113" s="489">
        <v>84.52</v>
      </c>
      <c r="Z113" s="489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44">
        <v>104.1780904549</v>
      </c>
      <c r="BC113" s="645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0">
        <v>713.45</v>
      </c>
      <c r="P114" s="490">
        <v>774.21</v>
      </c>
      <c r="Q114" s="490">
        <v>1064.9000000000001</v>
      </c>
      <c r="R114" s="490">
        <v>817.01</v>
      </c>
      <c r="S114" s="490">
        <v>1114.3900000000001</v>
      </c>
      <c r="T114" s="490">
        <v>1121.27</v>
      </c>
      <c r="U114" s="490">
        <v>961.99</v>
      </c>
      <c r="V114" s="490">
        <v>643.11</v>
      </c>
      <c r="W114" s="490">
        <v>888.61</v>
      </c>
      <c r="X114" s="490">
        <v>608.98</v>
      </c>
      <c r="Y114" s="490">
        <v>547.34</v>
      </c>
      <c r="Z114" s="490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44">
        <v>590.9537947394</v>
      </c>
      <c r="BC114" s="645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89">
        <v>98.54</v>
      </c>
      <c r="P115" s="489">
        <v>152.38999999999999</v>
      </c>
      <c r="Q115" s="489">
        <v>396.28</v>
      </c>
      <c r="R115" s="489">
        <v>189.57</v>
      </c>
      <c r="S115" s="489">
        <v>306.45</v>
      </c>
      <c r="T115" s="489">
        <v>296.61</v>
      </c>
      <c r="U115" s="489">
        <v>206.29</v>
      </c>
      <c r="V115" s="489">
        <v>152.04</v>
      </c>
      <c r="W115" s="489">
        <v>121.43</v>
      </c>
      <c r="X115" s="489">
        <v>131.26</v>
      </c>
      <c r="Y115" s="489">
        <v>49.37</v>
      </c>
      <c r="Z115" s="489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44">
        <v>86.101949209500006</v>
      </c>
      <c r="BC115" s="645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0">
        <v>37.17</v>
      </c>
      <c r="P116" s="490">
        <v>32.08</v>
      </c>
      <c r="Q116" s="490">
        <v>35.15</v>
      </c>
      <c r="R116" s="490">
        <v>22.31</v>
      </c>
      <c r="S116" s="490">
        <v>23.9</v>
      </c>
      <c r="T116" s="490">
        <v>22.3</v>
      </c>
      <c r="U116" s="490">
        <v>18.21</v>
      </c>
      <c r="V116" s="490">
        <v>22.2</v>
      </c>
      <c r="W116" s="490">
        <v>17.36</v>
      </c>
      <c r="X116" s="490">
        <v>17.53</v>
      </c>
      <c r="Y116" s="490">
        <v>16.68</v>
      </c>
      <c r="Z116" s="490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44">
        <v>24.9575813113</v>
      </c>
      <c r="BC116" s="645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89">
        <v>342.17</v>
      </c>
      <c r="P117" s="489">
        <v>378.01</v>
      </c>
      <c r="Q117" s="489">
        <v>367.27</v>
      </c>
      <c r="R117" s="489">
        <v>383.87</v>
      </c>
      <c r="S117" s="489">
        <v>514.65</v>
      </c>
      <c r="T117" s="489">
        <v>566.74</v>
      </c>
      <c r="U117" s="489">
        <v>514.4</v>
      </c>
      <c r="V117" s="489">
        <v>209.07</v>
      </c>
      <c r="W117" s="489">
        <v>527.13</v>
      </c>
      <c r="X117" s="489">
        <v>214.3</v>
      </c>
      <c r="Y117" s="489">
        <v>228.54</v>
      </c>
      <c r="Z117" s="489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44">
        <v>217.0318733526</v>
      </c>
      <c r="BC117" s="645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0">
        <v>197.36</v>
      </c>
      <c r="P118" s="490">
        <v>195.12</v>
      </c>
      <c r="Q118" s="490">
        <v>128.26</v>
      </c>
      <c r="R118" s="490">
        <v>206.68</v>
      </c>
      <c r="S118" s="490">
        <v>261.89999999999998</v>
      </c>
      <c r="T118" s="490">
        <v>321.76</v>
      </c>
      <c r="U118" s="490">
        <v>214.44</v>
      </c>
      <c r="V118" s="490">
        <v>60.18</v>
      </c>
      <c r="W118" s="490">
        <v>235.19</v>
      </c>
      <c r="X118" s="490">
        <v>96.65</v>
      </c>
      <c r="Y118" s="490">
        <v>107.2</v>
      </c>
      <c r="Z118" s="490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44">
        <v>118.34467794370001</v>
      </c>
      <c r="BC118" s="645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89">
        <v>29.58</v>
      </c>
      <c r="P119" s="489">
        <v>29.93</v>
      </c>
      <c r="Q119" s="489">
        <v>32.19</v>
      </c>
      <c r="R119" s="489">
        <v>23.58</v>
      </c>
      <c r="S119" s="489">
        <v>33.58</v>
      </c>
      <c r="T119" s="489">
        <v>25.64</v>
      </c>
      <c r="U119" s="489">
        <v>19.940000000000001</v>
      </c>
      <c r="V119" s="489">
        <v>29.64</v>
      </c>
      <c r="W119" s="489">
        <v>22.03</v>
      </c>
      <c r="X119" s="489">
        <v>22.13</v>
      </c>
      <c r="Y119" s="489">
        <v>21.94</v>
      </c>
      <c r="Z119" s="489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44">
        <v>39.7723725496</v>
      </c>
      <c r="BC119" s="645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0">
        <v>115.23</v>
      </c>
      <c r="P120" s="490">
        <v>152.94999999999999</v>
      </c>
      <c r="Q120" s="490">
        <v>206.82</v>
      </c>
      <c r="R120" s="490">
        <v>153.61000000000001</v>
      </c>
      <c r="S120" s="490">
        <v>219.18</v>
      </c>
      <c r="T120" s="490">
        <v>219.35</v>
      </c>
      <c r="U120" s="490">
        <v>280.02</v>
      </c>
      <c r="V120" s="490">
        <v>119.25</v>
      </c>
      <c r="W120" s="490">
        <v>269.91000000000003</v>
      </c>
      <c r="X120" s="490">
        <v>95.52</v>
      </c>
      <c r="Y120" s="490">
        <v>99.4</v>
      </c>
      <c r="Z120" s="490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44">
        <v>58.914822859300003</v>
      </c>
      <c r="BC120" s="645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89">
        <v>115.05</v>
      </c>
      <c r="P121" s="489">
        <v>98.22</v>
      </c>
      <c r="Q121" s="489">
        <v>112.73</v>
      </c>
      <c r="R121" s="489">
        <v>91.78</v>
      </c>
      <c r="S121" s="489">
        <v>113.76</v>
      </c>
      <c r="T121" s="489">
        <v>96.11</v>
      </c>
      <c r="U121" s="489">
        <v>89.66</v>
      </c>
      <c r="V121" s="489">
        <v>93.09</v>
      </c>
      <c r="W121" s="489">
        <v>93.68</v>
      </c>
      <c r="X121" s="489">
        <v>95.7</v>
      </c>
      <c r="Y121" s="489">
        <v>107.23</v>
      </c>
      <c r="Z121" s="489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44">
        <v>116.1613293123</v>
      </c>
      <c r="BC121" s="645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0">
        <v>0.38</v>
      </c>
      <c r="P122" s="490">
        <v>0.36</v>
      </c>
      <c r="Q122" s="490">
        <v>0.57999999999999996</v>
      </c>
      <c r="R122" s="490">
        <v>0.17</v>
      </c>
      <c r="S122" s="490">
        <v>0.34</v>
      </c>
      <c r="T122" s="490">
        <v>0.28000000000000003</v>
      </c>
      <c r="U122" s="490">
        <v>0.16</v>
      </c>
      <c r="V122" s="490">
        <v>0.32</v>
      </c>
      <c r="W122" s="490">
        <v>0.2</v>
      </c>
      <c r="X122" s="490">
        <v>0.27</v>
      </c>
      <c r="Y122" s="490">
        <v>0.25</v>
      </c>
      <c r="Z122" s="490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44">
        <v>2.7558108999999999E-3</v>
      </c>
      <c r="BC122" s="645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89">
        <v>113.03</v>
      </c>
      <c r="P123" s="489">
        <v>96.36</v>
      </c>
      <c r="Q123" s="489">
        <v>110.38</v>
      </c>
      <c r="R123" s="489">
        <v>89.92</v>
      </c>
      <c r="S123" s="489">
        <v>111.33</v>
      </c>
      <c r="T123" s="489">
        <v>94.33</v>
      </c>
      <c r="U123" s="489">
        <v>87.84</v>
      </c>
      <c r="V123" s="489">
        <v>90.89</v>
      </c>
      <c r="W123" s="489">
        <v>91.94</v>
      </c>
      <c r="X123" s="489">
        <v>93.74</v>
      </c>
      <c r="Y123" s="489">
        <v>105.24</v>
      </c>
      <c r="Z123" s="489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44">
        <v>111.6387569331</v>
      </c>
      <c r="BC123" s="645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0">
        <v>1.64</v>
      </c>
      <c r="P124" s="490">
        <v>1.5</v>
      </c>
      <c r="Q124" s="490">
        <v>1.77</v>
      </c>
      <c r="R124" s="490">
        <v>1.69</v>
      </c>
      <c r="S124" s="490">
        <v>2.09</v>
      </c>
      <c r="T124" s="490">
        <v>1.49</v>
      </c>
      <c r="U124" s="490">
        <v>1.67</v>
      </c>
      <c r="V124" s="490">
        <v>1.87</v>
      </c>
      <c r="W124" s="490">
        <v>1.54</v>
      </c>
      <c r="X124" s="490">
        <v>1.69</v>
      </c>
      <c r="Y124" s="490">
        <v>1.74</v>
      </c>
      <c r="Z124" s="490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44">
        <v>4.5198165682999996</v>
      </c>
      <c r="BC124" s="645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89">
        <v>6.06</v>
      </c>
      <c r="P125" s="489">
        <v>6.78</v>
      </c>
      <c r="Q125" s="489">
        <v>6.87</v>
      </c>
      <c r="R125" s="489">
        <v>6.05</v>
      </c>
      <c r="S125" s="489">
        <v>6.72</v>
      </c>
      <c r="T125" s="489">
        <v>7.09</v>
      </c>
      <c r="U125" s="489">
        <v>5.65</v>
      </c>
      <c r="V125" s="489">
        <v>7.26</v>
      </c>
      <c r="W125" s="489">
        <v>5.5</v>
      </c>
      <c r="X125" s="489">
        <v>5.87</v>
      </c>
      <c r="Y125" s="489">
        <v>6.83</v>
      </c>
      <c r="Z125" s="489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44">
        <v>15.4183399532</v>
      </c>
      <c r="BC125" s="645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0">
        <v>59.19</v>
      </c>
      <c r="P126" s="490">
        <v>57.91</v>
      </c>
      <c r="Q126" s="490">
        <v>78.55</v>
      </c>
      <c r="R126" s="490">
        <v>48.1</v>
      </c>
      <c r="S126" s="490">
        <v>70.92</v>
      </c>
      <c r="T126" s="490">
        <v>63.76</v>
      </c>
      <c r="U126" s="490">
        <v>61.35</v>
      </c>
      <c r="V126" s="490">
        <v>68.489999999999995</v>
      </c>
      <c r="W126" s="490">
        <v>57.53</v>
      </c>
      <c r="X126" s="490">
        <v>64.510000000000005</v>
      </c>
      <c r="Y126" s="490">
        <v>61.51</v>
      </c>
      <c r="Z126" s="490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44">
        <v>73.198744686799998</v>
      </c>
      <c r="BC126" s="645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89">
        <v>0.89</v>
      </c>
      <c r="P127" s="489">
        <v>0.48</v>
      </c>
      <c r="Q127" s="489">
        <v>0.71</v>
      </c>
      <c r="R127" s="489">
        <v>0</v>
      </c>
      <c r="S127" s="489">
        <v>0.42</v>
      </c>
      <c r="T127" s="489">
        <v>2.15</v>
      </c>
      <c r="U127" s="489">
        <v>1.05</v>
      </c>
      <c r="V127" s="489">
        <v>1.1299999999999999</v>
      </c>
      <c r="W127" s="489">
        <v>0.53</v>
      </c>
      <c r="X127" s="489">
        <v>0.89</v>
      </c>
      <c r="Y127" s="489">
        <v>0.59</v>
      </c>
      <c r="Z127" s="489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44">
        <v>1.2730236186999999</v>
      </c>
      <c r="BC127" s="645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0">
        <v>54.37</v>
      </c>
      <c r="P128" s="490">
        <v>48.34</v>
      </c>
      <c r="Q128" s="490">
        <v>67.34</v>
      </c>
      <c r="R128" s="490">
        <v>75.33</v>
      </c>
      <c r="S128" s="490">
        <v>77.569999999999993</v>
      </c>
      <c r="T128" s="490">
        <v>66.510000000000005</v>
      </c>
      <c r="U128" s="490">
        <v>65.38</v>
      </c>
      <c r="V128" s="490">
        <v>89.82</v>
      </c>
      <c r="W128" s="490">
        <v>65.44</v>
      </c>
      <c r="X128" s="490">
        <v>78.91</v>
      </c>
      <c r="Y128" s="490">
        <v>76.59</v>
      </c>
      <c r="Z128" s="490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44">
        <v>56.810953294999997</v>
      </c>
      <c r="BC128" s="645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89">
        <v>92.76</v>
      </c>
      <c r="P129" s="489">
        <v>73.75</v>
      </c>
      <c r="Q129" s="489">
        <v>131.03</v>
      </c>
      <c r="R129" s="489">
        <v>80.64</v>
      </c>
      <c r="S129" s="489">
        <v>119.25</v>
      </c>
      <c r="T129" s="489">
        <v>119.28</v>
      </c>
      <c r="U129" s="489">
        <v>133.22</v>
      </c>
      <c r="V129" s="489">
        <v>79.33</v>
      </c>
      <c r="W129" s="489">
        <v>96.88</v>
      </c>
      <c r="X129" s="489">
        <v>105.51</v>
      </c>
      <c r="Y129" s="489">
        <v>69.08</v>
      </c>
      <c r="Z129" s="489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44">
        <v>83.381563717500001</v>
      </c>
      <c r="BC129" s="645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0">
        <v>1.48</v>
      </c>
      <c r="P130" s="490">
        <v>1.6</v>
      </c>
      <c r="Q130" s="490">
        <v>2.48</v>
      </c>
      <c r="R130" s="490">
        <v>1.24</v>
      </c>
      <c r="S130" s="490">
        <v>2.25</v>
      </c>
      <c r="T130" s="490">
        <v>1.77</v>
      </c>
      <c r="U130" s="490">
        <v>2.16</v>
      </c>
      <c r="V130" s="490">
        <v>2.67</v>
      </c>
      <c r="W130" s="490">
        <v>1.58</v>
      </c>
      <c r="X130" s="490">
        <v>2.15</v>
      </c>
      <c r="Y130" s="490">
        <v>1.83</v>
      </c>
      <c r="Z130" s="490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44">
        <v>1.5637974547</v>
      </c>
      <c r="BC130" s="645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89">
        <v>55.55</v>
      </c>
      <c r="P131" s="489">
        <v>42.4</v>
      </c>
      <c r="Q131" s="489">
        <v>93.69</v>
      </c>
      <c r="R131" s="489">
        <v>46.95</v>
      </c>
      <c r="S131" s="489">
        <v>79.790000000000006</v>
      </c>
      <c r="T131" s="489">
        <v>85.26</v>
      </c>
      <c r="U131" s="489">
        <v>103.41</v>
      </c>
      <c r="V131" s="489">
        <v>48.47</v>
      </c>
      <c r="W131" s="489">
        <v>73.38</v>
      </c>
      <c r="X131" s="489">
        <v>78.680000000000007</v>
      </c>
      <c r="Y131" s="489">
        <v>40.11</v>
      </c>
      <c r="Z131" s="489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44">
        <v>50.319003004199999</v>
      </c>
      <c r="BC131" s="645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0">
        <v>35.729999999999997</v>
      </c>
      <c r="P132" s="490">
        <v>29.74</v>
      </c>
      <c r="Q132" s="490">
        <v>34.85</v>
      </c>
      <c r="R132" s="490">
        <v>32.450000000000003</v>
      </c>
      <c r="S132" s="490">
        <v>37.21</v>
      </c>
      <c r="T132" s="490">
        <v>32.24</v>
      </c>
      <c r="U132" s="490">
        <v>27.64</v>
      </c>
      <c r="V132" s="490">
        <v>28.19</v>
      </c>
      <c r="W132" s="490">
        <v>21.92</v>
      </c>
      <c r="X132" s="490">
        <v>24.68</v>
      </c>
      <c r="Y132" s="490">
        <v>27.13</v>
      </c>
      <c r="Z132" s="490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44">
        <v>31.4987632586</v>
      </c>
      <c r="BC132" s="645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89">
        <v>101.32</v>
      </c>
      <c r="P133" s="489">
        <v>83.87</v>
      </c>
      <c r="Q133" s="489">
        <v>117.08</v>
      </c>
      <c r="R133" s="489">
        <v>120.6</v>
      </c>
      <c r="S133" s="489">
        <v>127.27</v>
      </c>
      <c r="T133" s="489">
        <v>84.3</v>
      </c>
      <c r="U133" s="489">
        <v>90.85</v>
      </c>
      <c r="V133" s="489">
        <v>94.75</v>
      </c>
      <c r="W133" s="489">
        <v>97.83</v>
      </c>
      <c r="X133" s="489">
        <v>97.03</v>
      </c>
      <c r="Y133" s="489">
        <v>100.42</v>
      </c>
      <c r="Z133" s="489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44">
        <v>79.112475704999994</v>
      </c>
      <c r="BC133" s="645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0">
        <v>52.5</v>
      </c>
      <c r="P134" s="490">
        <v>29.4</v>
      </c>
      <c r="Q134" s="490">
        <v>46.34</v>
      </c>
      <c r="R134" s="490">
        <v>54.03</v>
      </c>
      <c r="S134" s="490">
        <v>63.39</v>
      </c>
      <c r="T134" s="490">
        <v>52.23</v>
      </c>
      <c r="U134" s="490">
        <v>54.95</v>
      </c>
      <c r="V134" s="490">
        <v>45.39</v>
      </c>
      <c r="W134" s="490">
        <v>51.66</v>
      </c>
      <c r="X134" s="490">
        <v>45.75</v>
      </c>
      <c r="Y134" s="490">
        <v>40.08</v>
      </c>
      <c r="Z134" s="490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44">
        <v>43.286691732100003</v>
      </c>
      <c r="BC134" s="645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89">
        <v>48.82</v>
      </c>
      <c r="P135" s="489">
        <v>54.47</v>
      </c>
      <c r="Q135" s="489">
        <v>70.739999999999995</v>
      </c>
      <c r="R135" s="489">
        <v>66.569999999999993</v>
      </c>
      <c r="S135" s="489">
        <v>63.88</v>
      </c>
      <c r="T135" s="489">
        <v>32.06</v>
      </c>
      <c r="U135" s="489">
        <v>35.9</v>
      </c>
      <c r="V135" s="489">
        <v>49.35</v>
      </c>
      <c r="W135" s="489">
        <v>46.18</v>
      </c>
      <c r="X135" s="489">
        <v>51.28</v>
      </c>
      <c r="Y135" s="489">
        <v>60.34</v>
      </c>
      <c r="Z135" s="489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44">
        <v>35.825783972899998</v>
      </c>
      <c r="BC135" s="645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0">
        <v>133.61000000000001</v>
      </c>
      <c r="P136" s="490">
        <v>121.59</v>
      </c>
      <c r="Q136" s="490">
        <v>140.29</v>
      </c>
      <c r="R136" s="490">
        <v>119.43</v>
      </c>
      <c r="S136" s="490">
        <v>136.55000000000001</v>
      </c>
      <c r="T136" s="490">
        <v>126.37</v>
      </c>
      <c r="U136" s="490">
        <v>117.45</v>
      </c>
      <c r="V136" s="490">
        <v>122.43</v>
      </c>
      <c r="W136" s="490">
        <v>118.75</v>
      </c>
      <c r="X136" s="490">
        <v>119.12</v>
      </c>
      <c r="Y136" s="490">
        <v>125.44</v>
      </c>
      <c r="Z136" s="490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44">
        <v>160.26625521049999</v>
      </c>
      <c r="BC136" s="645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89">
        <v>2.04</v>
      </c>
      <c r="P137" s="489">
        <v>1.23</v>
      </c>
      <c r="Q137" s="489">
        <v>1.1100000000000001</v>
      </c>
      <c r="R137" s="489">
        <v>2.36</v>
      </c>
      <c r="S137" s="489">
        <v>2.67</v>
      </c>
      <c r="T137" s="489">
        <v>1.91</v>
      </c>
      <c r="U137" s="489">
        <v>1.83</v>
      </c>
      <c r="V137" s="489">
        <v>1.41</v>
      </c>
      <c r="W137" s="489">
        <v>1.0900000000000001</v>
      </c>
      <c r="X137" s="489">
        <v>2.25</v>
      </c>
      <c r="Y137" s="489">
        <v>1.24</v>
      </c>
      <c r="Z137" s="489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44">
        <v>1.591882663</v>
      </c>
      <c r="BC137" s="645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0">
        <v>20.6</v>
      </c>
      <c r="P138" s="490">
        <v>19.62</v>
      </c>
      <c r="Q138" s="490">
        <v>18.71</v>
      </c>
      <c r="R138" s="490">
        <v>18.77</v>
      </c>
      <c r="S138" s="490">
        <v>21.18</v>
      </c>
      <c r="T138" s="490">
        <v>18.71</v>
      </c>
      <c r="U138" s="490">
        <v>18.09</v>
      </c>
      <c r="V138" s="490">
        <v>17.100000000000001</v>
      </c>
      <c r="W138" s="490">
        <v>16.68</v>
      </c>
      <c r="X138" s="490">
        <v>16.760000000000002</v>
      </c>
      <c r="Y138" s="490">
        <v>20.010000000000002</v>
      </c>
      <c r="Z138" s="490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44">
        <v>17.198433801499998</v>
      </c>
      <c r="BC138" s="645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89">
        <v>10.83</v>
      </c>
      <c r="P139" s="489">
        <v>9.5500000000000007</v>
      </c>
      <c r="Q139" s="489">
        <v>10.54</v>
      </c>
      <c r="R139" s="489">
        <v>9.2200000000000006</v>
      </c>
      <c r="S139" s="489">
        <v>10.26</v>
      </c>
      <c r="T139" s="489">
        <v>9.9</v>
      </c>
      <c r="U139" s="489">
        <v>7.66</v>
      </c>
      <c r="V139" s="489">
        <v>10.220000000000001</v>
      </c>
      <c r="W139" s="489">
        <v>6.69</v>
      </c>
      <c r="X139" s="489">
        <v>7.42</v>
      </c>
      <c r="Y139" s="489">
        <v>8.2200000000000006</v>
      </c>
      <c r="Z139" s="489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44">
        <v>14.0351927887</v>
      </c>
      <c r="BC139" s="645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0">
        <v>74.14</v>
      </c>
      <c r="P140" s="490">
        <v>67.790000000000006</v>
      </c>
      <c r="Q140" s="490">
        <v>82.39</v>
      </c>
      <c r="R140" s="490">
        <v>66.58</v>
      </c>
      <c r="S140" s="490">
        <v>77.62</v>
      </c>
      <c r="T140" s="490">
        <v>72.63</v>
      </c>
      <c r="U140" s="490">
        <v>69.8</v>
      </c>
      <c r="V140" s="490">
        <v>71.010000000000005</v>
      </c>
      <c r="W140" s="490">
        <v>71.989999999999995</v>
      </c>
      <c r="X140" s="490">
        <v>69.09</v>
      </c>
      <c r="Y140" s="490">
        <v>68.48</v>
      </c>
      <c r="Z140" s="490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44">
        <v>91.779796793900005</v>
      </c>
      <c r="BC140" s="645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89">
        <v>26</v>
      </c>
      <c r="P141" s="489">
        <v>23.39</v>
      </c>
      <c r="Q141" s="489">
        <v>27.55</v>
      </c>
      <c r="R141" s="489">
        <v>22.5</v>
      </c>
      <c r="S141" s="489">
        <v>24.81</v>
      </c>
      <c r="T141" s="489">
        <v>23.23</v>
      </c>
      <c r="U141" s="489">
        <v>20.059999999999999</v>
      </c>
      <c r="V141" s="489">
        <v>22.7</v>
      </c>
      <c r="W141" s="489">
        <v>22.31</v>
      </c>
      <c r="X141" s="489">
        <v>23.59</v>
      </c>
      <c r="Y141" s="489">
        <v>27.5</v>
      </c>
      <c r="Z141" s="489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44">
        <v>35.660949163399998</v>
      </c>
      <c r="BC141" s="645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0">
        <v>46.85</v>
      </c>
      <c r="P142" s="490">
        <v>26.58</v>
      </c>
      <c r="Q142" s="490">
        <v>36.04</v>
      </c>
      <c r="R142" s="490">
        <v>34.72</v>
      </c>
      <c r="S142" s="490">
        <v>44.24</v>
      </c>
      <c r="T142" s="490">
        <v>41.47</v>
      </c>
      <c r="U142" s="490">
        <v>34.93</v>
      </c>
      <c r="V142" s="490">
        <v>44.94</v>
      </c>
      <c r="W142" s="490">
        <v>38.130000000000003</v>
      </c>
      <c r="X142" s="490">
        <v>41.28</v>
      </c>
      <c r="Y142" s="490">
        <v>44.49</v>
      </c>
      <c r="Z142" s="490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44">
        <v>67.995518649100006</v>
      </c>
      <c r="BC142" s="645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89">
        <v>0.24</v>
      </c>
      <c r="P143" s="489">
        <v>0.21</v>
      </c>
      <c r="Q143" s="489">
        <v>0.26</v>
      </c>
      <c r="R143" s="489">
        <v>0.2</v>
      </c>
      <c r="S143" s="489">
        <v>0.23</v>
      </c>
      <c r="T143" s="489">
        <v>0.71</v>
      </c>
      <c r="U143" s="489">
        <v>0.34</v>
      </c>
      <c r="V143" s="489">
        <v>0.52</v>
      </c>
      <c r="W143" s="489">
        <v>0.48</v>
      </c>
      <c r="X143" s="489">
        <v>0.53</v>
      </c>
      <c r="Y143" s="489">
        <v>0.28999999999999998</v>
      </c>
      <c r="Z143" s="489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44">
        <v>1.3549840466</v>
      </c>
      <c r="BC143" s="645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0">
        <v>16.399999999999999</v>
      </c>
      <c r="P144" s="490">
        <v>9.15</v>
      </c>
      <c r="Q144" s="490">
        <v>11.51</v>
      </c>
      <c r="R144" s="490">
        <v>10.74</v>
      </c>
      <c r="S144" s="490">
        <v>14.29</v>
      </c>
      <c r="T144" s="490">
        <v>11.76</v>
      </c>
      <c r="U144" s="490">
        <v>10.54</v>
      </c>
      <c r="V144" s="490">
        <v>13.75</v>
      </c>
      <c r="W144" s="490">
        <v>10.72</v>
      </c>
      <c r="X144" s="490">
        <v>11.31</v>
      </c>
      <c r="Y144" s="490">
        <v>10.26</v>
      </c>
      <c r="Z144" s="490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44">
        <v>15.762314930400001</v>
      </c>
      <c r="BC144" s="645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89">
        <v>24.09</v>
      </c>
      <c r="P145" s="489">
        <v>12.8</v>
      </c>
      <c r="Q145" s="489">
        <v>18.75</v>
      </c>
      <c r="R145" s="489">
        <v>18.850000000000001</v>
      </c>
      <c r="S145" s="489">
        <v>23.79</v>
      </c>
      <c r="T145" s="489">
        <v>23.09</v>
      </c>
      <c r="U145" s="489">
        <v>18.8</v>
      </c>
      <c r="V145" s="489">
        <v>24.52</v>
      </c>
      <c r="W145" s="489">
        <v>20.72</v>
      </c>
      <c r="X145" s="489">
        <v>23.35</v>
      </c>
      <c r="Y145" s="489">
        <v>27.93</v>
      </c>
      <c r="Z145" s="489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44">
        <v>43.531777599500003</v>
      </c>
      <c r="BC145" s="645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0">
        <v>6.12</v>
      </c>
      <c r="P146" s="490">
        <v>4.41</v>
      </c>
      <c r="Q146" s="490">
        <v>5.52</v>
      </c>
      <c r="R146" s="490">
        <v>4.92</v>
      </c>
      <c r="S146" s="490">
        <v>5.94</v>
      </c>
      <c r="T146" s="490">
        <v>5.91</v>
      </c>
      <c r="U146" s="490">
        <v>5.25</v>
      </c>
      <c r="V146" s="490">
        <v>6.15</v>
      </c>
      <c r="W146" s="490">
        <v>6.2</v>
      </c>
      <c r="X146" s="490">
        <v>6.08</v>
      </c>
      <c r="Y146" s="490">
        <v>6.02</v>
      </c>
      <c r="Z146" s="490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44">
        <v>7.3464420726000004</v>
      </c>
      <c r="BC146" s="645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89">
        <v>138.76</v>
      </c>
      <c r="P147" s="489">
        <v>115.1</v>
      </c>
      <c r="Q147" s="489">
        <v>148.03</v>
      </c>
      <c r="R147" s="489">
        <v>124.81</v>
      </c>
      <c r="S147" s="489">
        <v>139.49</v>
      </c>
      <c r="T147" s="489">
        <v>117.12</v>
      </c>
      <c r="U147" s="489">
        <v>112.42</v>
      </c>
      <c r="V147" s="489">
        <v>124.9</v>
      </c>
      <c r="W147" s="489">
        <v>107.1</v>
      </c>
      <c r="X147" s="489">
        <v>117.86</v>
      </c>
      <c r="Y147" s="489">
        <v>116.56</v>
      </c>
      <c r="Z147" s="489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44">
        <v>117.08950053629999</v>
      </c>
      <c r="BC147" s="645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0">
        <v>44.55</v>
      </c>
      <c r="P148" s="490">
        <v>33.909999999999997</v>
      </c>
      <c r="Q148" s="490">
        <v>40</v>
      </c>
      <c r="R148" s="490">
        <v>39.270000000000003</v>
      </c>
      <c r="S148" s="490">
        <v>47.07</v>
      </c>
      <c r="T148" s="490">
        <v>30.7</v>
      </c>
      <c r="U148" s="490">
        <v>30.24</v>
      </c>
      <c r="V148" s="490">
        <v>37.520000000000003</v>
      </c>
      <c r="W148" s="490">
        <v>30.09</v>
      </c>
      <c r="X148" s="490">
        <v>29.52</v>
      </c>
      <c r="Y148" s="490">
        <v>29.16</v>
      </c>
      <c r="Z148" s="490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44">
        <v>23.210120794200002</v>
      </c>
      <c r="BC148" s="645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89">
        <v>74.36</v>
      </c>
      <c r="P149" s="489">
        <v>63.37</v>
      </c>
      <c r="Q149" s="489">
        <v>82.81</v>
      </c>
      <c r="R149" s="489">
        <v>65.790000000000006</v>
      </c>
      <c r="S149" s="489">
        <v>70.36</v>
      </c>
      <c r="T149" s="489">
        <v>66.39</v>
      </c>
      <c r="U149" s="489">
        <v>60.83</v>
      </c>
      <c r="V149" s="489">
        <v>64.97</v>
      </c>
      <c r="W149" s="489">
        <v>57.86</v>
      </c>
      <c r="X149" s="489">
        <v>68.989999999999995</v>
      </c>
      <c r="Y149" s="489">
        <v>67.680000000000007</v>
      </c>
      <c r="Z149" s="489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44">
        <v>68.325198126399997</v>
      </c>
      <c r="BC149" s="645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0">
        <v>19.850000000000001</v>
      </c>
      <c r="P150" s="490">
        <v>17.809999999999999</v>
      </c>
      <c r="Q150" s="490">
        <v>25.22</v>
      </c>
      <c r="R150" s="490">
        <v>19.760000000000002</v>
      </c>
      <c r="S150" s="490">
        <v>22.06</v>
      </c>
      <c r="T150" s="490">
        <v>20.02</v>
      </c>
      <c r="U150" s="490">
        <v>21.35</v>
      </c>
      <c r="V150" s="490">
        <v>22.41</v>
      </c>
      <c r="W150" s="490">
        <v>19.149999999999999</v>
      </c>
      <c r="X150" s="490">
        <v>19.350000000000001</v>
      </c>
      <c r="Y150" s="490">
        <v>19.71</v>
      </c>
      <c r="Z150" s="490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44">
        <v>25.554181615699999</v>
      </c>
      <c r="BC150" s="645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89">
        <v>168.66</v>
      </c>
      <c r="P151" s="489">
        <v>122.72</v>
      </c>
      <c r="Q151" s="489">
        <v>161.76</v>
      </c>
      <c r="R151" s="489">
        <v>130.6</v>
      </c>
      <c r="S151" s="489">
        <v>168.68</v>
      </c>
      <c r="T151" s="489">
        <v>138.13999999999999</v>
      </c>
      <c r="U151" s="489">
        <v>135.46</v>
      </c>
      <c r="V151" s="489">
        <v>158.41999999999999</v>
      </c>
      <c r="W151" s="489">
        <v>141.31</v>
      </c>
      <c r="X151" s="489">
        <v>144.68</v>
      </c>
      <c r="Y151" s="489">
        <v>150.51</v>
      </c>
      <c r="Z151" s="489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44">
        <v>180.89329218669999</v>
      </c>
      <c r="BC151" s="645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0">
        <v>0.5</v>
      </c>
      <c r="P152" s="490">
        <v>0.08</v>
      </c>
      <c r="Q152" s="490">
        <v>0.94</v>
      </c>
      <c r="R152" s="490">
        <v>0.35</v>
      </c>
      <c r="S152" s="490">
        <v>0.92</v>
      </c>
      <c r="T152" s="490">
        <v>1.36</v>
      </c>
      <c r="U152" s="490">
        <v>0.38</v>
      </c>
      <c r="V152" s="490">
        <v>0.33</v>
      </c>
      <c r="W152" s="490">
        <v>0.24</v>
      </c>
      <c r="X152" s="490">
        <v>0.3</v>
      </c>
      <c r="Y152" s="490">
        <v>0.22</v>
      </c>
      <c r="Z152" s="490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44">
        <v>0.50915748760000001</v>
      </c>
      <c r="BC152" s="645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89">
        <v>1.29</v>
      </c>
      <c r="P153" s="489">
        <v>1.28</v>
      </c>
      <c r="Q153" s="489">
        <v>2.02</v>
      </c>
      <c r="R153" s="489">
        <v>1.01</v>
      </c>
      <c r="S153" s="489">
        <v>3.47</v>
      </c>
      <c r="T153" s="489">
        <v>1.38</v>
      </c>
      <c r="U153" s="489">
        <v>1.41</v>
      </c>
      <c r="V153" s="489">
        <v>2.2200000000000002</v>
      </c>
      <c r="W153" s="489">
        <v>1.35</v>
      </c>
      <c r="X153" s="489">
        <v>0.94</v>
      </c>
      <c r="Y153" s="489">
        <v>1.25</v>
      </c>
      <c r="Z153" s="489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44">
        <v>1.4820941892999999</v>
      </c>
      <c r="BC153" s="645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0">
        <v>18.5</v>
      </c>
      <c r="P154" s="490">
        <v>15.09</v>
      </c>
      <c r="Q154" s="490">
        <v>19.73</v>
      </c>
      <c r="R154" s="490">
        <v>17.309999999999999</v>
      </c>
      <c r="S154" s="490">
        <v>18.27</v>
      </c>
      <c r="T154" s="490">
        <v>16.64</v>
      </c>
      <c r="U154" s="490">
        <v>14.02</v>
      </c>
      <c r="V154" s="490">
        <v>18.14</v>
      </c>
      <c r="W154" s="490">
        <v>14.87</v>
      </c>
      <c r="X154" s="490">
        <v>14.5</v>
      </c>
      <c r="Y154" s="490">
        <v>14.67</v>
      </c>
      <c r="Z154" s="490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44">
        <v>15.1012424629</v>
      </c>
      <c r="BC154" s="645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89">
        <v>44</v>
      </c>
      <c r="P155" s="489">
        <v>27.66</v>
      </c>
      <c r="Q155" s="489">
        <v>44.4</v>
      </c>
      <c r="R155" s="489">
        <v>33.65</v>
      </c>
      <c r="S155" s="489">
        <v>40.5</v>
      </c>
      <c r="T155" s="489">
        <v>35.89</v>
      </c>
      <c r="U155" s="489">
        <v>36.76</v>
      </c>
      <c r="V155" s="489">
        <v>41.18</v>
      </c>
      <c r="W155" s="489">
        <v>36.020000000000003</v>
      </c>
      <c r="X155" s="489">
        <v>37.26</v>
      </c>
      <c r="Y155" s="489">
        <v>38.630000000000003</v>
      </c>
      <c r="Z155" s="489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44">
        <v>48.802542111599998</v>
      </c>
      <c r="BC155" s="645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0">
        <v>104.37</v>
      </c>
      <c r="P156" s="490">
        <v>78.62</v>
      </c>
      <c r="Q156" s="490">
        <v>94.68</v>
      </c>
      <c r="R156" s="490">
        <v>78.28</v>
      </c>
      <c r="S156" s="490">
        <v>105.52</v>
      </c>
      <c r="T156" s="490">
        <v>82.87</v>
      </c>
      <c r="U156" s="490">
        <v>82.89</v>
      </c>
      <c r="V156" s="490">
        <v>96.54</v>
      </c>
      <c r="W156" s="490">
        <v>88.83</v>
      </c>
      <c r="X156" s="490">
        <v>91.68</v>
      </c>
      <c r="Y156" s="490">
        <v>95.74</v>
      </c>
      <c r="Z156" s="490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44">
        <v>114.99825593529999</v>
      </c>
      <c r="BC156" s="645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89">
        <v>1737.23</v>
      </c>
      <c r="P157" s="489">
        <v>1489.35</v>
      </c>
      <c r="Q157" s="489">
        <v>1708.38</v>
      </c>
      <c r="R157" s="489">
        <v>1487.69</v>
      </c>
      <c r="S157" s="489">
        <v>1604.45</v>
      </c>
      <c r="T157" s="489">
        <v>1531.07</v>
      </c>
      <c r="U157" s="489">
        <v>1308.17</v>
      </c>
      <c r="V157" s="489">
        <v>1440.85</v>
      </c>
      <c r="W157" s="489">
        <v>1340.84</v>
      </c>
      <c r="X157" s="489">
        <v>1441.1</v>
      </c>
      <c r="Y157" s="489">
        <v>1465.24</v>
      </c>
      <c r="Z157" s="489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44">
        <v>1567.3439600065001</v>
      </c>
      <c r="BC157" s="645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0">
        <v>250.03</v>
      </c>
      <c r="P158" s="490">
        <v>186.26</v>
      </c>
      <c r="Q158" s="490">
        <v>217.6</v>
      </c>
      <c r="R158" s="490">
        <v>183.98</v>
      </c>
      <c r="S158" s="490">
        <v>217.08</v>
      </c>
      <c r="T158" s="490">
        <v>191.4</v>
      </c>
      <c r="U158" s="490">
        <v>165.82</v>
      </c>
      <c r="V158" s="490">
        <v>164.78</v>
      </c>
      <c r="W158" s="490">
        <v>151.30000000000001</v>
      </c>
      <c r="X158" s="490">
        <v>178.65</v>
      </c>
      <c r="Y158" s="490">
        <v>188.7</v>
      </c>
      <c r="Z158" s="490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44">
        <v>220.9001490821</v>
      </c>
      <c r="BC158" s="645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89">
        <v>486.98</v>
      </c>
      <c r="P159" s="489">
        <v>406.73</v>
      </c>
      <c r="Q159" s="489">
        <v>425.1</v>
      </c>
      <c r="R159" s="489">
        <v>394.73</v>
      </c>
      <c r="S159" s="489">
        <v>400.5</v>
      </c>
      <c r="T159" s="489">
        <v>399.95</v>
      </c>
      <c r="U159" s="489">
        <v>325.55</v>
      </c>
      <c r="V159" s="489">
        <v>377.16</v>
      </c>
      <c r="W159" s="489">
        <v>360.37</v>
      </c>
      <c r="X159" s="489">
        <v>379.38</v>
      </c>
      <c r="Y159" s="489">
        <v>333.09</v>
      </c>
      <c r="Z159" s="489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44">
        <v>370.10724215490001</v>
      </c>
      <c r="BC159" s="645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0">
        <v>92.48</v>
      </c>
      <c r="P160" s="490">
        <v>78.55</v>
      </c>
      <c r="Q160" s="490">
        <v>99.78</v>
      </c>
      <c r="R160" s="490">
        <v>82.22</v>
      </c>
      <c r="S160" s="490">
        <v>99.1</v>
      </c>
      <c r="T160" s="490">
        <v>92.6</v>
      </c>
      <c r="U160" s="490">
        <v>83.93</v>
      </c>
      <c r="V160" s="490">
        <v>94.25</v>
      </c>
      <c r="W160" s="490">
        <v>80.150000000000006</v>
      </c>
      <c r="X160" s="490">
        <v>84.89</v>
      </c>
      <c r="Y160" s="490">
        <v>88.37</v>
      </c>
      <c r="Z160" s="490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44">
        <v>110.7531439765</v>
      </c>
      <c r="BC160" s="645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89">
        <v>30.84</v>
      </c>
      <c r="P161" s="489">
        <v>26.91</v>
      </c>
      <c r="Q161" s="489">
        <v>28.21</v>
      </c>
      <c r="R161" s="489">
        <v>25.98</v>
      </c>
      <c r="S161" s="489">
        <v>30.65</v>
      </c>
      <c r="T161" s="489">
        <v>30.05</v>
      </c>
      <c r="U161" s="489">
        <v>28.38</v>
      </c>
      <c r="V161" s="489">
        <v>32.299999999999997</v>
      </c>
      <c r="W161" s="489">
        <v>25.64</v>
      </c>
      <c r="X161" s="489">
        <v>27.64</v>
      </c>
      <c r="Y161" s="489">
        <v>29.6</v>
      </c>
      <c r="Z161" s="489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44">
        <v>35.804767249299999</v>
      </c>
      <c r="BC161" s="645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0">
        <v>61.64</v>
      </c>
      <c r="P162" s="490">
        <v>51.64</v>
      </c>
      <c r="Q162" s="490">
        <v>71.569999999999993</v>
      </c>
      <c r="R162" s="490">
        <v>56.25</v>
      </c>
      <c r="S162" s="490">
        <v>68.44</v>
      </c>
      <c r="T162" s="490">
        <v>62.55</v>
      </c>
      <c r="U162" s="490">
        <v>55.55</v>
      </c>
      <c r="V162" s="490">
        <v>61.95</v>
      </c>
      <c r="W162" s="490">
        <v>54.5</v>
      </c>
      <c r="X162" s="490">
        <v>57.25</v>
      </c>
      <c r="Y162" s="490">
        <v>58.77</v>
      </c>
      <c r="Z162" s="490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44">
        <v>74.948376727199999</v>
      </c>
      <c r="BC162" s="645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89">
        <v>440.22</v>
      </c>
      <c r="P163" s="489">
        <v>392.94</v>
      </c>
      <c r="Q163" s="489">
        <v>472.17</v>
      </c>
      <c r="R163" s="489">
        <v>366.24</v>
      </c>
      <c r="S163" s="489">
        <v>432.81</v>
      </c>
      <c r="T163" s="489">
        <v>396.97</v>
      </c>
      <c r="U163" s="489">
        <v>364.09</v>
      </c>
      <c r="V163" s="489">
        <v>381.52</v>
      </c>
      <c r="W163" s="489">
        <v>371.77</v>
      </c>
      <c r="X163" s="489">
        <v>375.01</v>
      </c>
      <c r="Y163" s="489">
        <v>402</v>
      </c>
      <c r="Z163" s="489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44">
        <v>467.16528586189997</v>
      </c>
      <c r="BC163" s="645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0">
        <v>24.76</v>
      </c>
      <c r="P164" s="490">
        <v>26.23</v>
      </c>
      <c r="Q164" s="490">
        <v>32.42</v>
      </c>
      <c r="R164" s="490">
        <v>22.64</v>
      </c>
      <c r="S164" s="490">
        <v>34.24</v>
      </c>
      <c r="T164" s="490">
        <v>25.48</v>
      </c>
      <c r="U164" s="490">
        <v>22.06</v>
      </c>
      <c r="V164" s="490">
        <v>26.86</v>
      </c>
      <c r="W164" s="490">
        <v>21.97</v>
      </c>
      <c r="X164" s="490">
        <v>23.09</v>
      </c>
      <c r="Y164" s="490">
        <v>24.91</v>
      </c>
      <c r="Z164" s="490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44">
        <v>33.588345291300001</v>
      </c>
      <c r="BC164" s="645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89">
        <v>38</v>
      </c>
      <c r="P165" s="489">
        <v>41</v>
      </c>
      <c r="Q165" s="489">
        <v>42.38</v>
      </c>
      <c r="R165" s="489">
        <v>33.380000000000003</v>
      </c>
      <c r="S165" s="489">
        <v>37.15</v>
      </c>
      <c r="T165" s="489">
        <v>41.06</v>
      </c>
      <c r="U165" s="489">
        <v>30.46</v>
      </c>
      <c r="V165" s="489">
        <v>41.97</v>
      </c>
      <c r="W165" s="489">
        <v>27.44</v>
      </c>
      <c r="X165" s="489">
        <v>33.06</v>
      </c>
      <c r="Y165" s="489">
        <v>34.49</v>
      </c>
      <c r="Z165" s="489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44">
        <v>45.815083671799997</v>
      </c>
      <c r="BC165" s="645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0">
        <v>214.82</v>
      </c>
      <c r="P166" s="490">
        <v>173.03</v>
      </c>
      <c r="Q166" s="490">
        <v>162.72999999999999</v>
      </c>
      <c r="R166" s="490">
        <v>165.15</v>
      </c>
      <c r="S166" s="490">
        <v>154.93</v>
      </c>
      <c r="T166" s="490">
        <v>160.93</v>
      </c>
      <c r="U166" s="490">
        <v>135.16</v>
      </c>
      <c r="V166" s="490">
        <v>158.25</v>
      </c>
      <c r="W166" s="490">
        <v>111.12</v>
      </c>
      <c r="X166" s="490">
        <v>138.6</v>
      </c>
      <c r="Y166" s="490">
        <v>126.1</v>
      </c>
      <c r="Z166" s="490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44">
        <v>158.92667246970001</v>
      </c>
      <c r="BC166" s="645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89">
        <v>16.48</v>
      </c>
      <c r="P167" s="489">
        <v>13.91</v>
      </c>
      <c r="Q167" s="489">
        <v>18.899999999999999</v>
      </c>
      <c r="R167" s="489">
        <v>13.85</v>
      </c>
      <c r="S167" s="489">
        <v>17.489999999999998</v>
      </c>
      <c r="T167" s="489">
        <v>15.19</v>
      </c>
      <c r="U167" s="489">
        <v>14.25</v>
      </c>
      <c r="V167" s="489">
        <v>17.89</v>
      </c>
      <c r="W167" s="489">
        <v>13.71</v>
      </c>
      <c r="X167" s="489">
        <v>13.98</v>
      </c>
      <c r="Y167" s="489">
        <v>16.059999999999999</v>
      </c>
      <c r="Z167" s="489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44">
        <v>17.885958373000001</v>
      </c>
      <c r="BC167" s="645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0">
        <v>173.45</v>
      </c>
      <c r="P168" s="490">
        <v>170.69</v>
      </c>
      <c r="Q168" s="490">
        <v>237.3</v>
      </c>
      <c r="R168" s="490">
        <v>225.5</v>
      </c>
      <c r="S168" s="490">
        <v>211.16</v>
      </c>
      <c r="T168" s="490">
        <v>207.49</v>
      </c>
      <c r="U168" s="490">
        <v>166.84</v>
      </c>
      <c r="V168" s="490">
        <v>178.17</v>
      </c>
      <c r="W168" s="490">
        <v>203.02</v>
      </c>
      <c r="X168" s="490">
        <v>214.44</v>
      </c>
      <c r="Y168" s="490">
        <v>251.53</v>
      </c>
      <c r="Z168" s="490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44">
        <v>142.2020791253</v>
      </c>
      <c r="BC168" s="645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89">
        <v>412.69</v>
      </c>
      <c r="P169" s="489">
        <v>344.92</v>
      </c>
      <c r="Q169" s="489">
        <v>433.11</v>
      </c>
      <c r="R169" s="489">
        <v>369.14</v>
      </c>
      <c r="S169" s="489">
        <v>429.19</v>
      </c>
      <c r="T169" s="489">
        <v>413.02</v>
      </c>
      <c r="U169" s="489">
        <v>402.6</v>
      </c>
      <c r="V169" s="489">
        <v>431.36</v>
      </c>
      <c r="W169" s="489">
        <v>394.96</v>
      </c>
      <c r="X169" s="489">
        <v>402.08</v>
      </c>
      <c r="Y169" s="489">
        <v>413.56</v>
      </c>
      <c r="Z169" s="489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44">
        <v>588.3772405835</v>
      </c>
      <c r="BC169" s="645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0">
        <v>26.99</v>
      </c>
      <c r="P170" s="490">
        <v>23.33</v>
      </c>
      <c r="Q170" s="490">
        <v>27.42</v>
      </c>
      <c r="R170" s="490">
        <v>24.15</v>
      </c>
      <c r="S170" s="490">
        <v>28</v>
      </c>
      <c r="T170" s="490">
        <v>26.24</v>
      </c>
      <c r="U170" s="490">
        <v>25.25</v>
      </c>
      <c r="V170" s="490">
        <v>24.73</v>
      </c>
      <c r="W170" s="490">
        <v>24.88</v>
      </c>
      <c r="X170" s="490">
        <v>26.43</v>
      </c>
      <c r="Y170" s="490">
        <v>28.49</v>
      </c>
      <c r="Z170" s="490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44">
        <v>36.810455176200001</v>
      </c>
      <c r="BC170" s="645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89">
        <v>143.26</v>
      </c>
      <c r="P171" s="489">
        <v>119.68</v>
      </c>
      <c r="Q171" s="489">
        <v>157.13</v>
      </c>
      <c r="R171" s="489">
        <v>126.83</v>
      </c>
      <c r="S171" s="489">
        <v>148</v>
      </c>
      <c r="T171" s="489">
        <v>142</v>
      </c>
      <c r="U171" s="489">
        <v>132.81</v>
      </c>
      <c r="V171" s="489">
        <v>141.26</v>
      </c>
      <c r="W171" s="489">
        <v>129.06</v>
      </c>
      <c r="X171" s="489">
        <v>129.97999999999999</v>
      </c>
      <c r="Y171" s="489">
        <v>139.08000000000001</v>
      </c>
      <c r="Z171" s="489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44">
        <v>191.0122714549</v>
      </c>
      <c r="BC171" s="645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0">
        <v>242.44</v>
      </c>
      <c r="P172" s="490">
        <v>201.91</v>
      </c>
      <c r="Q172" s="490">
        <v>248.56</v>
      </c>
      <c r="R172" s="490">
        <v>218.16</v>
      </c>
      <c r="S172" s="490">
        <v>253.19</v>
      </c>
      <c r="T172" s="490">
        <v>244.77</v>
      </c>
      <c r="U172" s="490">
        <v>244.53</v>
      </c>
      <c r="V172" s="490">
        <v>265.38</v>
      </c>
      <c r="W172" s="490">
        <v>241.03</v>
      </c>
      <c r="X172" s="490">
        <v>245.67</v>
      </c>
      <c r="Y172" s="490">
        <v>245.99</v>
      </c>
      <c r="Z172" s="490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44">
        <v>360.55451395239999</v>
      </c>
      <c r="BC172" s="645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89">
        <v>685.45</v>
      </c>
      <c r="P173" s="489">
        <v>951.2</v>
      </c>
      <c r="Q173" s="489">
        <v>882.99</v>
      </c>
      <c r="R173" s="489">
        <v>650.20000000000005</v>
      </c>
      <c r="S173" s="489">
        <v>1138.0899999999999</v>
      </c>
      <c r="T173" s="489">
        <v>1198.54</v>
      </c>
      <c r="U173" s="489">
        <v>970.17</v>
      </c>
      <c r="V173" s="489">
        <v>1548.46</v>
      </c>
      <c r="W173" s="489">
        <v>631.51</v>
      </c>
      <c r="X173" s="489">
        <v>1144.44</v>
      </c>
      <c r="Y173" s="489">
        <v>1309.53</v>
      </c>
      <c r="Z173" s="489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44">
        <v>2381.3790923512001</v>
      </c>
      <c r="BC173" s="645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0">
        <v>161.52000000000001</v>
      </c>
      <c r="P174" s="490">
        <v>189.44</v>
      </c>
      <c r="Q174" s="490">
        <v>192.04</v>
      </c>
      <c r="R174" s="490">
        <v>123.75</v>
      </c>
      <c r="S174" s="490">
        <v>129.94999999999999</v>
      </c>
      <c r="T174" s="490">
        <v>153.99</v>
      </c>
      <c r="U174" s="490">
        <v>124.55</v>
      </c>
      <c r="V174" s="490">
        <v>162.72999999999999</v>
      </c>
      <c r="W174" s="490">
        <v>198.9</v>
      </c>
      <c r="X174" s="490">
        <v>136.68</v>
      </c>
      <c r="Y174" s="490">
        <v>105.7</v>
      </c>
      <c r="Z174" s="490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44">
        <v>89.913448005099994</v>
      </c>
      <c r="BC174" s="645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89">
        <v>53.8</v>
      </c>
      <c r="P175" s="489">
        <v>109.15</v>
      </c>
      <c r="Q175" s="489">
        <v>122.43</v>
      </c>
      <c r="R175" s="489">
        <v>71.17</v>
      </c>
      <c r="S175" s="489">
        <v>101.55</v>
      </c>
      <c r="T175" s="489">
        <v>133.85</v>
      </c>
      <c r="U175" s="489">
        <v>79.349999999999994</v>
      </c>
      <c r="V175" s="489">
        <v>99.57</v>
      </c>
      <c r="W175" s="489">
        <v>190.43</v>
      </c>
      <c r="X175" s="489">
        <v>54</v>
      </c>
      <c r="Y175" s="489">
        <v>96.98</v>
      </c>
      <c r="Z175" s="489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44">
        <v>45.856952804300001</v>
      </c>
      <c r="BC175" s="645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0">
        <v>14.22</v>
      </c>
      <c r="P176" s="490">
        <v>17.989999999999998</v>
      </c>
      <c r="Q176" s="490">
        <v>25.64</v>
      </c>
      <c r="R176" s="490">
        <v>13.61</v>
      </c>
      <c r="S176" s="490">
        <v>15.36</v>
      </c>
      <c r="T176" s="490">
        <v>15.34</v>
      </c>
      <c r="U176" s="490">
        <v>19.010000000000002</v>
      </c>
      <c r="V176" s="490">
        <v>19.11</v>
      </c>
      <c r="W176" s="490">
        <v>17.239999999999998</v>
      </c>
      <c r="X176" s="490">
        <v>14.5</v>
      </c>
      <c r="Y176" s="490">
        <v>16.260000000000002</v>
      </c>
      <c r="Z176" s="490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44">
        <v>11.368767654599999</v>
      </c>
      <c r="BC176" s="645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89">
        <v>2.34</v>
      </c>
      <c r="P177" s="489">
        <v>2.37</v>
      </c>
      <c r="Q177" s="489">
        <v>3.79</v>
      </c>
      <c r="R177" s="489">
        <v>2.84</v>
      </c>
      <c r="S177" s="489">
        <v>3.29</v>
      </c>
      <c r="T177" s="489">
        <v>2.2799999999999998</v>
      </c>
      <c r="U177" s="489">
        <v>2.35</v>
      </c>
      <c r="V177" s="489">
        <v>4.6100000000000003</v>
      </c>
      <c r="W177" s="489">
        <v>4.78</v>
      </c>
      <c r="X177" s="489">
        <v>4.6100000000000003</v>
      </c>
      <c r="Y177" s="489">
        <v>5.18</v>
      </c>
      <c r="Z177" s="489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44">
        <v>1.423310589</v>
      </c>
      <c r="BC177" s="645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0">
        <v>382.2</v>
      </c>
      <c r="P178" s="490">
        <v>589.89</v>
      </c>
      <c r="Q178" s="490">
        <v>447.44</v>
      </c>
      <c r="R178" s="490">
        <v>378.21</v>
      </c>
      <c r="S178" s="490">
        <v>839.69</v>
      </c>
      <c r="T178" s="490">
        <v>808.88</v>
      </c>
      <c r="U178" s="490">
        <v>695.48</v>
      </c>
      <c r="V178" s="490">
        <v>1186.83</v>
      </c>
      <c r="W178" s="490">
        <v>156.72999999999999</v>
      </c>
      <c r="X178" s="490">
        <v>870.32</v>
      </c>
      <c r="Y178" s="490">
        <v>1002.68</v>
      </c>
      <c r="Z178" s="490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44">
        <v>2017.9177931529</v>
      </c>
      <c r="BC178" s="645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89">
        <v>50.17</v>
      </c>
      <c r="P179" s="489">
        <v>19.63</v>
      </c>
      <c r="Q179" s="489">
        <v>69.12</v>
      </c>
      <c r="R179" s="489">
        <v>43.69</v>
      </c>
      <c r="S179" s="489">
        <v>24.74</v>
      </c>
      <c r="T179" s="489">
        <v>60.2</v>
      </c>
      <c r="U179" s="489">
        <v>27.78</v>
      </c>
      <c r="V179" s="489">
        <v>48.82</v>
      </c>
      <c r="W179" s="489">
        <v>39.65</v>
      </c>
      <c r="X179" s="489">
        <v>43.35</v>
      </c>
      <c r="Y179" s="489">
        <v>64.14</v>
      </c>
      <c r="Z179" s="489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44">
        <v>146.38022706640001</v>
      </c>
      <c r="BC179" s="645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0">
        <v>7.37</v>
      </c>
      <c r="P180" s="490">
        <v>5.31</v>
      </c>
      <c r="Q180" s="490">
        <v>7.13</v>
      </c>
      <c r="R180" s="490">
        <v>5.52</v>
      </c>
      <c r="S180" s="490">
        <v>7.9</v>
      </c>
      <c r="T180" s="490">
        <v>7.54</v>
      </c>
      <c r="U180" s="490">
        <v>5.54</v>
      </c>
      <c r="V180" s="490">
        <v>6.32</v>
      </c>
      <c r="W180" s="490">
        <v>6.49</v>
      </c>
      <c r="X180" s="490">
        <v>5.95</v>
      </c>
      <c r="Y180" s="490">
        <v>4.9800000000000004</v>
      </c>
      <c r="Z180" s="490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44">
        <v>36.527088913500002</v>
      </c>
      <c r="BC180" s="645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89">
        <v>13.83</v>
      </c>
      <c r="P181" s="489">
        <v>17.420000000000002</v>
      </c>
      <c r="Q181" s="489">
        <v>15.4</v>
      </c>
      <c r="R181" s="489">
        <v>11.42</v>
      </c>
      <c r="S181" s="489">
        <v>15.6</v>
      </c>
      <c r="T181" s="489">
        <v>16.47</v>
      </c>
      <c r="U181" s="489">
        <v>16.11</v>
      </c>
      <c r="V181" s="489">
        <v>20.48</v>
      </c>
      <c r="W181" s="489">
        <v>17.29</v>
      </c>
      <c r="X181" s="489">
        <v>15.02</v>
      </c>
      <c r="Y181" s="489">
        <v>13.61</v>
      </c>
      <c r="Z181" s="489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44">
        <v>31.991504165399999</v>
      </c>
      <c r="BC181" s="645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0">
        <v>41.57</v>
      </c>
      <c r="P182" s="490">
        <v>37.979999999999997</v>
      </c>
      <c r="Q182" s="490">
        <v>40.130000000000003</v>
      </c>
      <c r="R182" s="490">
        <v>39.450000000000003</v>
      </c>
      <c r="S182" s="490">
        <v>44.1</v>
      </c>
      <c r="T182" s="490">
        <v>46.21</v>
      </c>
      <c r="U182" s="490">
        <v>41.84</v>
      </c>
      <c r="V182" s="490">
        <v>38.93</v>
      </c>
      <c r="W182" s="490">
        <v>32.24</v>
      </c>
      <c r="X182" s="490">
        <v>36.69</v>
      </c>
      <c r="Y182" s="490">
        <v>38.89</v>
      </c>
      <c r="Z182" s="490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44">
        <v>52.105199853499997</v>
      </c>
      <c r="BC182" s="645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89">
        <v>2.57</v>
      </c>
      <c r="P183" s="489">
        <v>1.24</v>
      </c>
      <c r="Q183" s="489">
        <v>1.21</v>
      </c>
      <c r="R183" s="489">
        <v>1.41</v>
      </c>
      <c r="S183" s="489">
        <v>1.85</v>
      </c>
      <c r="T183" s="489">
        <v>1.79</v>
      </c>
      <c r="U183" s="489">
        <v>2.5499999999999998</v>
      </c>
      <c r="V183" s="489">
        <v>1</v>
      </c>
      <c r="W183" s="489">
        <v>1.32</v>
      </c>
      <c r="X183" s="489">
        <v>1.54</v>
      </c>
      <c r="Y183" s="489">
        <v>1.87</v>
      </c>
      <c r="Z183" s="489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44">
        <v>2.5256576184999999</v>
      </c>
      <c r="BC183" s="645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0">
        <v>6.64</v>
      </c>
      <c r="P184" s="490">
        <v>10.01</v>
      </c>
      <c r="Q184" s="490">
        <v>5.56</v>
      </c>
      <c r="R184" s="490">
        <v>6.17</v>
      </c>
      <c r="S184" s="490">
        <v>6.29</v>
      </c>
      <c r="T184" s="490">
        <v>9.27</v>
      </c>
      <c r="U184" s="490">
        <v>5.96</v>
      </c>
      <c r="V184" s="490">
        <v>4.17</v>
      </c>
      <c r="W184" s="490">
        <v>4.51</v>
      </c>
      <c r="X184" s="490">
        <v>4.92</v>
      </c>
      <c r="Y184" s="490">
        <v>4.71</v>
      </c>
      <c r="Z184" s="490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44">
        <v>6.6766354495</v>
      </c>
      <c r="BC184" s="645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89">
        <v>1.78</v>
      </c>
      <c r="P185" s="489">
        <v>0.21</v>
      </c>
      <c r="Q185" s="489">
        <v>3.57</v>
      </c>
      <c r="R185" s="489">
        <v>3.97</v>
      </c>
      <c r="S185" s="489">
        <v>2.97</v>
      </c>
      <c r="T185" s="489">
        <v>3.23</v>
      </c>
      <c r="U185" s="489">
        <v>2.76</v>
      </c>
      <c r="V185" s="489">
        <v>2.69</v>
      </c>
      <c r="W185" s="489">
        <v>1.1599999999999999</v>
      </c>
      <c r="X185" s="489">
        <v>1.36</v>
      </c>
      <c r="Y185" s="489">
        <v>0.64</v>
      </c>
      <c r="Z185" s="489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44">
        <v>2.36751098</v>
      </c>
      <c r="BC185" s="645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0">
        <v>30.58</v>
      </c>
      <c r="P186" s="490">
        <v>26.53</v>
      </c>
      <c r="Q186" s="490">
        <v>29.79</v>
      </c>
      <c r="R186" s="490">
        <v>27.89</v>
      </c>
      <c r="S186" s="490">
        <v>33</v>
      </c>
      <c r="T186" s="490">
        <v>31.91</v>
      </c>
      <c r="U186" s="490">
        <v>30.57</v>
      </c>
      <c r="V186" s="490">
        <v>31.06</v>
      </c>
      <c r="W186" s="490">
        <v>25.25</v>
      </c>
      <c r="X186" s="490">
        <v>28.86</v>
      </c>
      <c r="Y186" s="490">
        <v>31.66</v>
      </c>
      <c r="Z186" s="490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44">
        <v>40.535395805500002</v>
      </c>
      <c r="BC186" s="645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89">
        <v>1135.8499999999999</v>
      </c>
      <c r="P187" s="489">
        <v>996.58</v>
      </c>
      <c r="Q187" s="489">
        <v>1440.34</v>
      </c>
      <c r="R187" s="489">
        <v>1165.49</v>
      </c>
      <c r="S187" s="489">
        <v>1246.1500000000001</v>
      </c>
      <c r="T187" s="489">
        <v>1093.6199999999999</v>
      </c>
      <c r="U187" s="489">
        <v>1056.3</v>
      </c>
      <c r="V187" s="489">
        <v>1054.8900000000001</v>
      </c>
      <c r="W187" s="489">
        <v>988.57</v>
      </c>
      <c r="X187" s="489">
        <v>1030.8900000000001</v>
      </c>
      <c r="Y187" s="489">
        <v>1007.52</v>
      </c>
      <c r="Z187" s="489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44">
        <v>1018.1373671255</v>
      </c>
      <c r="BC187" s="645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0">
        <v>645.82000000000005</v>
      </c>
      <c r="P188" s="490">
        <v>586.66</v>
      </c>
      <c r="Q188" s="490">
        <v>824.61</v>
      </c>
      <c r="R188" s="490">
        <v>601.9</v>
      </c>
      <c r="S188" s="490">
        <v>673.43</v>
      </c>
      <c r="T188" s="490">
        <v>608.45000000000005</v>
      </c>
      <c r="U188" s="490">
        <v>615.17999999999995</v>
      </c>
      <c r="V188" s="490">
        <v>583.57000000000005</v>
      </c>
      <c r="W188" s="490">
        <v>604.02</v>
      </c>
      <c r="X188" s="490">
        <v>597.59</v>
      </c>
      <c r="Y188" s="490">
        <v>592.29</v>
      </c>
      <c r="Z188" s="490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44">
        <v>638.70701024209995</v>
      </c>
      <c r="BC188" s="645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89">
        <v>408.86</v>
      </c>
      <c r="P189" s="489">
        <v>382.53</v>
      </c>
      <c r="Q189" s="489">
        <v>584.28</v>
      </c>
      <c r="R189" s="489">
        <v>378.23</v>
      </c>
      <c r="S189" s="489">
        <v>439.15</v>
      </c>
      <c r="T189" s="489">
        <v>390.58</v>
      </c>
      <c r="U189" s="489">
        <v>390.6</v>
      </c>
      <c r="V189" s="489">
        <v>384.37</v>
      </c>
      <c r="W189" s="489">
        <v>399.04</v>
      </c>
      <c r="X189" s="489">
        <v>389.89</v>
      </c>
      <c r="Y189" s="489">
        <v>393.97</v>
      </c>
      <c r="Z189" s="489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44">
        <v>356.16538875520001</v>
      </c>
      <c r="BC189" s="645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0">
        <v>80.34</v>
      </c>
      <c r="P190" s="490">
        <v>69.959999999999994</v>
      </c>
      <c r="Q190" s="490">
        <v>77.11</v>
      </c>
      <c r="R190" s="490">
        <v>82.49</v>
      </c>
      <c r="S190" s="490">
        <v>77.260000000000005</v>
      </c>
      <c r="T190" s="490">
        <v>71.260000000000005</v>
      </c>
      <c r="U190" s="490">
        <v>85.09</v>
      </c>
      <c r="V190" s="490">
        <v>55.43</v>
      </c>
      <c r="W190" s="490">
        <v>70.83</v>
      </c>
      <c r="X190" s="490">
        <v>65.45</v>
      </c>
      <c r="Y190" s="490">
        <v>59.69</v>
      </c>
      <c r="Z190" s="490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44">
        <v>57.8980680162</v>
      </c>
      <c r="BC190" s="645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89">
        <v>156.61000000000001</v>
      </c>
      <c r="P191" s="489">
        <v>134.16</v>
      </c>
      <c r="Q191" s="489">
        <v>163.21</v>
      </c>
      <c r="R191" s="489">
        <v>141.18</v>
      </c>
      <c r="S191" s="489">
        <v>157.02000000000001</v>
      </c>
      <c r="T191" s="489">
        <v>146.61000000000001</v>
      </c>
      <c r="U191" s="489">
        <v>139.49</v>
      </c>
      <c r="V191" s="489">
        <v>143.78</v>
      </c>
      <c r="W191" s="489">
        <v>134.15</v>
      </c>
      <c r="X191" s="489">
        <v>142.24</v>
      </c>
      <c r="Y191" s="489">
        <v>138.63</v>
      </c>
      <c r="Z191" s="489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44">
        <v>224.6435534707</v>
      </c>
      <c r="BC191" s="645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0">
        <v>112.64</v>
      </c>
      <c r="P192" s="490">
        <v>90.51</v>
      </c>
      <c r="Q192" s="490">
        <v>131.72999999999999</v>
      </c>
      <c r="R192" s="490">
        <v>79.459999999999994</v>
      </c>
      <c r="S192" s="490">
        <v>125.25</v>
      </c>
      <c r="T192" s="490">
        <v>134.44999999999999</v>
      </c>
      <c r="U192" s="490">
        <v>91.54</v>
      </c>
      <c r="V192" s="490">
        <v>98.68</v>
      </c>
      <c r="W192" s="490">
        <v>76.739999999999995</v>
      </c>
      <c r="X192" s="490">
        <v>96.64</v>
      </c>
      <c r="Y192" s="490">
        <v>73.67</v>
      </c>
      <c r="Z192" s="490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44">
        <v>93.767528963100006</v>
      </c>
      <c r="BC192" s="645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89">
        <v>86.82</v>
      </c>
      <c r="P193" s="489">
        <v>63.04</v>
      </c>
      <c r="Q193" s="489">
        <v>101.69</v>
      </c>
      <c r="R193" s="489">
        <v>54.56</v>
      </c>
      <c r="S193" s="489">
        <v>97.38</v>
      </c>
      <c r="T193" s="489">
        <v>105.11</v>
      </c>
      <c r="U193" s="489">
        <v>66.86</v>
      </c>
      <c r="V193" s="489">
        <v>72.84</v>
      </c>
      <c r="W193" s="489">
        <v>53.79</v>
      </c>
      <c r="X193" s="489">
        <v>69.94</v>
      </c>
      <c r="Y193" s="489">
        <v>50.09</v>
      </c>
      <c r="Z193" s="489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44">
        <v>67.599415696199998</v>
      </c>
      <c r="BC193" s="645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0">
        <v>22.5</v>
      </c>
      <c r="P194" s="490">
        <v>23.04</v>
      </c>
      <c r="Q194" s="490">
        <v>25</v>
      </c>
      <c r="R194" s="490">
        <v>20.55</v>
      </c>
      <c r="S194" s="490">
        <v>22.56</v>
      </c>
      <c r="T194" s="490">
        <v>25.15</v>
      </c>
      <c r="U194" s="490">
        <v>20.6</v>
      </c>
      <c r="V194" s="490">
        <v>21.86</v>
      </c>
      <c r="W194" s="490">
        <v>19.39</v>
      </c>
      <c r="X194" s="490">
        <v>23.03</v>
      </c>
      <c r="Y194" s="490">
        <v>19.059999999999999</v>
      </c>
      <c r="Z194" s="490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44">
        <v>21.141621465</v>
      </c>
      <c r="BC194" s="645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89">
        <v>3.32</v>
      </c>
      <c r="P195" s="489">
        <v>4.43</v>
      </c>
      <c r="Q195" s="489">
        <v>5.04</v>
      </c>
      <c r="R195" s="489">
        <v>4.3499999999999996</v>
      </c>
      <c r="S195" s="489">
        <v>5.31</v>
      </c>
      <c r="T195" s="489">
        <v>4.1900000000000004</v>
      </c>
      <c r="U195" s="489">
        <v>4.08</v>
      </c>
      <c r="V195" s="489">
        <v>3.98</v>
      </c>
      <c r="W195" s="489">
        <v>3.57</v>
      </c>
      <c r="X195" s="489">
        <v>3.67</v>
      </c>
      <c r="Y195" s="489">
        <v>4.53</v>
      </c>
      <c r="Z195" s="489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44">
        <v>5.0264918018999998</v>
      </c>
      <c r="BC195" s="645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0">
        <v>129.76</v>
      </c>
      <c r="P196" s="490">
        <v>117.01</v>
      </c>
      <c r="Q196" s="490">
        <v>149.19999999999999</v>
      </c>
      <c r="R196" s="490">
        <v>192.18</v>
      </c>
      <c r="S196" s="490">
        <v>185.65</v>
      </c>
      <c r="T196" s="490">
        <v>95.78</v>
      </c>
      <c r="U196" s="490">
        <v>72.69</v>
      </c>
      <c r="V196" s="490">
        <v>146.80000000000001</v>
      </c>
      <c r="W196" s="490">
        <v>93.05</v>
      </c>
      <c r="X196" s="490">
        <v>139.66</v>
      </c>
      <c r="Y196" s="490">
        <v>165.7</v>
      </c>
      <c r="Z196" s="490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44">
        <v>103.2379201432</v>
      </c>
      <c r="BC196" s="645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89">
        <v>247.64</v>
      </c>
      <c r="P197" s="489">
        <v>202.4</v>
      </c>
      <c r="Q197" s="489">
        <v>334.81</v>
      </c>
      <c r="R197" s="489">
        <v>291.94</v>
      </c>
      <c r="S197" s="489">
        <v>261.82</v>
      </c>
      <c r="T197" s="489">
        <v>254.94</v>
      </c>
      <c r="U197" s="489">
        <v>276.88</v>
      </c>
      <c r="V197" s="489">
        <v>225.83</v>
      </c>
      <c r="W197" s="489">
        <v>214.76</v>
      </c>
      <c r="X197" s="489">
        <v>197.01</v>
      </c>
      <c r="Y197" s="489">
        <v>175.86</v>
      </c>
      <c r="Z197" s="489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44">
        <v>182.4249077771</v>
      </c>
      <c r="BC197" s="645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0">
        <v>967.16</v>
      </c>
      <c r="P198" s="490">
        <v>932.81</v>
      </c>
      <c r="Q198" s="490">
        <v>1044.8900000000001</v>
      </c>
      <c r="R198" s="490">
        <v>879.85</v>
      </c>
      <c r="S198" s="490">
        <v>1053.22</v>
      </c>
      <c r="T198" s="490">
        <v>938.36</v>
      </c>
      <c r="U198" s="490">
        <v>922.28</v>
      </c>
      <c r="V198" s="490">
        <v>933.72</v>
      </c>
      <c r="W198" s="490">
        <v>861.26</v>
      </c>
      <c r="X198" s="490">
        <v>896.72</v>
      </c>
      <c r="Y198" s="490">
        <v>958.72</v>
      </c>
      <c r="Z198" s="490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44">
        <v>1488.7744019233</v>
      </c>
      <c r="BC198" s="645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89">
        <v>394.32</v>
      </c>
      <c r="P199" s="489">
        <v>428.36</v>
      </c>
      <c r="Q199" s="489">
        <v>477.3</v>
      </c>
      <c r="R199" s="489">
        <v>388.3</v>
      </c>
      <c r="S199" s="489">
        <v>462.34</v>
      </c>
      <c r="T199" s="489">
        <v>365.88</v>
      </c>
      <c r="U199" s="489">
        <v>387.77</v>
      </c>
      <c r="V199" s="489">
        <v>376.8</v>
      </c>
      <c r="W199" s="489">
        <v>353.01</v>
      </c>
      <c r="X199" s="489">
        <v>382.58</v>
      </c>
      <c r="Y199" s="489">
        <v>404.67</v>
      </c>
      <c r="Z199" s="489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44">
        <v>626.5170607256</v>
      </c>
      <c r="BC199" s="645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0">
        <v>243.55</v>
      </c>
      <c r="P200" s="490">
        <v>283.58</v>
      </c>
      <c r="Q200" s="490">
        <v>309.64999999999998</v>
      </c>
      <c r="R200" s="490">
        <v>265.2</v>
      </c>
      <c r="S200" s="490">
        <v>319.16000000000003</v>
      </c>
      <c r="T200" s="490">
        <v>234.08</v>
      </c>
      <c r="U200" s="490">
        <v>268.3</v>
      </c>
      <c r="V200" s="490">
        <v>245.38</v>
      </c>
      <c r="W200" s="490">
        <v>228.7</v>
      </c>
      <c r="X200" s="490">
        <v>264.51</v>
      </c>
      <c r="Y200" s="490">
        <v>264.04000000000002</v>
      </c>
      <c r="Z200" s="490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44">
        <v>371.50995465109997</v>
      </c>
      <c r="BC200" s="645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89">
        <v>134.97999999999999</v>
      </c>
      <c r="P201" s="489">
        <v>132.66</v>
      </c>
      <c r="Q201" s="489">
        <v>152.31</v>
      </c>
      <c r="R201" s="489">
        <v>113.87</v>
      </c>
      <c r="S201" s="489">
        <v>128.72</v>
      </c>
      <c r="T201" s="489">
        <v>119.38</v>
      </c>
      <c r="U201" s="489">
        <v>111.43</v>
      </c>
      <c r="V201" s="489">
        <v>124.15</v>
      </c>
      <c r="W201" s="489">
        <v>110.16</v>
      </c>
      <c r="X201" s="489">
        <v>108.98</v>
      </c>
      <c r="Y201" s="489">
        <v>129.87</v>
      </c>
      <c r="Z201" s="489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44">
        <v>230.64398845189999</v>
      </c>
      <c r="BC201" s="645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0">
        <v>15.78</v>
      </c>
      <c r="P202" s="490">
        <v>12.11</v>
      </c>
      <c r="Q202" s="490">
        <v>15.34</v>
      </c>
      <c r="R202" s="490">
        <v>9.23</v>
      </c>
      <c r="S202" s="490">
        <v>14.45</v>
      </c>
      <c r="T202" s="490">
        <v>12.42</v>
      </c>
      <c r="U202" s="490">
        <v>8.0399999999999991</v>
      </c>
      <c r="V202" s="490">
        <v>7.27</v>
      </c>
      <c r="W202" s="490">
        <v>14.14</v>
      </c>
      <c r="X202" s="490">
        <v>9.08</v>
      </c>
      <c r="Y202" s="490">
        <v>10.76</v>
      </c>
      <c r="Z202" s="490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44">
        <v>24.363117622600001</v>
      </c>
      <c r="BC202" s="645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89">
        <v>395.44</v>
      </c>
      <c r="P203" s="489">
        <v>326.04000000000002</v>
      </c>
      <c r="Q203" s="489">
        <v>390.62</v>
      </c>
      <c r="R203" s="489">
        <v>336.21</v>
      </c>
      <c r="S203" s="489">
        <v>425.26</v>
      </c>
      <c r="T203" s="489">
        <v>378.74</v>
      </c>
      <c r="U203" s="489">
        <v>370.51</v>
      </c>
      <c r="V203" s="489">
        <v>399.93</v>
      </c>
      <c r="W203" s="489">
        <v>347.11</v>
      </c>
      <c r="X203" s="489">
        <v>347.69</v>
      </c>
      <c r="Y203" s="489">
        <v>399.23</v>
      </c>
      <c r="Z203" s="489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44">
        <v>567.10826434000001</v>
      </c>
      <c r="BC203" s="645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0">
        <v>128.55000000000001</v>
      </c>
      <c r="P204" s="490">
        <v>114.13</v>
      </c>
      <c r="Q204" s="490">
        <v>113.31</v>
      </c>
      <c r="R204" s="490">
        <v>93.19</v>
      </c>
      <c r="S204" s="490">
        <v>126.55</v>
      </c>
      <c r="T204" s="490">
        <v>125.3</v>
      </c>
      <c r="U204" s="490">
        <v>127.14</v>
      </c>
      <c r="V204" s="490">
        <v>138.22999999999999</v>
      </c>
      <c r="W204" s="490">
        <v>113.76</v>
      </c>
      <c r="X204" s="490">
        <v>106.19</v>
      </c>
      <c r="Y204" s="490">
        <v>119.5</v>
      </c>
      <c r="Z204" s="490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44">
        <v>164.00856663920001</v>
      </c>
      <c r="BC204" s="645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89">
        <v>202.58</v>
      </c>
      <c r="P205" s="489">
        <v>155.80000000000001</v>
      </c>
      <c r="Q205" s="489">
        <v>210.19</v>
      </c>
      <c r="R205" s="489">
        <v>176.25</v>
      </c>
      <c r="S205" s="489">
        <v>199.46</v>
      </c>
      <c r="T205" s="489">
        <v>181.33</v>
      </c>
      <c r="U205" s="489">
        <v>172.12</v>
      </c>
      <c r="V205" s="489">
        <v>193.28</v>
      </c>
      <c r="W205" s="489">
        <v>174.09</v>
      </c>
      <c r="X205" s="489">
        <v>180.27</v>
      </c>
      <c r="Y205" s="489">
        <v>203.17</v>
      </c>
      <c r="Z205" s="489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44">
        <v>249.3986552938</v>
      </c>
      <c r="BC205" s="645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0">
        <v>64.3</v>
      </c>
      <c r="P206" s="490">
        <v>56.1</v>
      </c>
      <c r="Q206" s="490">
        <v>67.12</v>
      </c>
      <c r="R206" s="490">
        <v>66.77</v>
      </c>
      <c r="S206" s="490">
        <v>99.25</v>
      </c>
      <c r="T206" s="490">
        <v>72.11</v>
      </c>
      <c r="U206" s="490">
        <v>71.25</v>
      </c>
      <c r="V206" s="490">
        <v>68.42</v>
      </c>
      <c r="W206" s="490">
        <v>59.26</v>
      </c>
      <c r="X206" s="490">
        <v>61.24</v>
      </c>
      <c r="Y206" s="490">
        <v>76.56</v>
      </c>
      <c r="Z206" s="490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44">
        <v>153.70104240699999</v>
      </c>
      <c r="BC206" s="645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89">
        <v>177.4</v>
      </c>
      <c r="P207" s="489">
        <v>178.41</v>
      </c>
      <c r="Q207" s="489">
        <v>176.97</v>
      </c>
      <c r="R207" s="489">
        <v>155.35</v>
      </c>
      <c r="S207" s="489">
        <v>165.62</v>
      </c>
      <c r="T207" s="489">
        <v>193.73</v>
      </c>
      <c r="U207" s="489">
        <v>163.99</v>
      </c>
      <c r="V207" s="489">
        <v>156.97999999999999</v>
      </c>
      <c r="W207" s="489">
        <v>161.13999999999999</v>
      </c>
      <c r="X207" s="489">
        <v>166.45</v>
      </c>
      <c r="Y207" s="489">
        <v>154.81</v>
      </c>
      <c r="Z207" s="489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44">
        <v>295.14907685769998</v>
      </c>
      <c r="BC207" s="645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0">
        <v>19.27</v>
      </c>
      <c r="P208" s="490">
        <v>21.68</v>
      </c>
      <c r="Q208" s="490">
        <v>29.64</v>
      </c>
      <c r="R208" s="490">
        <v>14.91</v>
      </c>
      <c r="S208" s="490">
        <v>21.84</v>
      </c>
      <c r="T208" s="490">
        <v>39.229999999999997</v>
      </c>
      <c r="U208" s="490">
        <v>25.23</v>
      </c>
      <c r="V208" s="490">
        <v>26.52</v>
      </c>
      <c r="W208" s="490">
        <v>20.93</v>
      </c>
      <c r="X208" s="490">
        <v>25.45</v>
      </c>
      <c r="Y208" s="490">
        <v>20.09</v>
      </c>
      <c r="Z208" s="490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44">
        <v>45.140650912399998</v>
      </c>
      <c r="BC208" s="645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89">
        <v>51.8</v>
      </c>
      <c r="P209" s="489">
        <v>46.52</v>
      </c>
      <c r="Q209" s="489">
        <v>31.19</v>
      </c>
      <c r="R209" s="489">
        <v>32.159999999999997</v>
      </c>
      <c r="S209" s="489">
        <v>31.44</v>
      </c>
      <c r="T209" s="489">
        <v>36.03</v>
      </c>
      <c r="U209" s="489">
        <v>38.79</v>
      </c>
      <c r="V209" s="489">
        <v>37.049999999999997</v>
      </c>
      <c r="W209" s="489">
        <v>42.49</v>
      </c>
      <c r="X209" s="489">
        <v>38.39</v>
      </c>
      <c r="Y209" s="489">
        <v>39.479999999999997</v>
      </c>
      <c r="Z209" s="489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44">
        <v>51.501394591500002</v>
      </c>
      <c r="BC209" s="645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0">
        <v>10.06</v>
      </c>
      <c r="P210" s="490">
        <v>4.22</v>
      </c>
      <c r="Q210" s="490">
        <v>6.47</v>
      </c>
      <c r="R210" s="490">
        <v>7.49</v>
      </c>
      <c r="S210" s="490">
        <v>19.91</v>
      </c>
      <c r="T210" s="490">
        <v>6.53</v>
      </c>
      <c r="U210" s="490">
        <v>13.44</v>
      </c>
      <c r="V210" s="490">
        <v>10.43</v>
      </c>
      <c r="W210" s="490">
        <v>13.16</v>
      </c>
      <c r="X210" s="490">
        <v>5.58</v>
      </c>
      <c r="Y210" s="490">
        <v>3.26</v>
      </c>
      <c r="Z210" s="490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44">
        <v>2.0341403266000002</v>
      </c>
      <c r="BC210" s="645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89">
        <v>96.28</v>
      </c>
      <c r="P211" s="489">
        <v>106</v>
      </c>
      <c r="Q211" s="489">
        <v>109.67</v>
      </c>
      <c r="R211" s="489">
        <v>100.78</v>
      </c>
      <c r="S211" s="489">
        <v>92.42</v>
      </c>
      <c r="T211" s="489">
        <v>111.95</v>
      </c>
      <c r="U211" s="489">
        <v>86.54</v>
      </c>
      <c r="V211" s="489">
        <v>82.98</v>
      </c>
      <c r="W211" s="489">
        <v>84.55</v>
      </c>
      <c r="X211" s="489">
        <v>97.03</v>
      </c>
      <c r="Y211" s="489">
        <v>91.98</v>
      </c>
      <c r="Z211" s="489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44">
        <v>196.47289102720001</v>
      </c>
      <c r="BC211" s="645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0">
        <v>1.29</v>
      </c>
      <c r="P212" s="490">
        <v>0.44</v>
      </c>
      <c r="Q212" s="490">
        <v>1.01</v>
      </c>
      <c r="R212" s="490">
        <v>0.71</v>
      </c>
      <c r="S212" s="490">
        <v>1.01</v>
      </c>
      <c r="T212" s="490">
        <v>0.59</v>
      </c>
      <c r="U212" s="490">
        <v>0.97</v>
      </c>
      <c r="V212" s="490">
        <v>0.54</v>
      </c>
      <c r="W212" s="490">
        <v>0.81</v>
      </c>
      <c r="X212" s="490">
        <v>1.1100000000000001</v>
      </c>
      <c r="Y212" s="490">
        <v>0.78</v>
      </c>
      <c r="Z212" s="490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44">
        <v>1.0472237862</v>
      </c>
      <c r="BC212" s="645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89">
        <v>17.84</v>
      </c>
      <c r="P213" s="489">
        <v>14.11</v>
      </c>
      <c r="Q213" s="489">
        <v>14.74</v>
      </c>
      <c r="R213" s="489">
        <v>12.02</v>
      </c>
      <c r="S213" s="489">
        <v>16.71</v>
      </c>
      <c r="T213" s="489">
        <v>15.59</v>
      </c>
      <c r="U213" s="489">
        <v>11.96</v>
      </c>
      <c r="V213" s="489">
        <v>14.56</v>
      </c>
      <c r="W213" s="489">
        <v>11.62</v>
      </c>
      <c r="X213" s="489">
        <v>12.69</v>
      </c>
      <c r="Y213" s="489">
        <v>14.34</v>
      </c>
      <c r="Z213" s="489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44">
        <v>18.017749194499999</v>
      </c>
      <c r="BC213" s="645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0">
        <v>1.23</v>
      </c>
      <c r="P214" s="490">
        <v>0.9</v>
      </c>
      <c r="Q214" s="490">
        <v>1.24</v>
      </c>
      <c r="R214" s="490">
        <v>1.27</v>
      </c>
      <c r="S214" s="490">
        <v>1.32</v>
      </c>
      <c r="T214" s="490">
        <v>1.1200000000000001</v>
      </c>
      <c r="U214" s="490">
        <v>1.08</v>
      </c>
      <c r="V214" s="490">
        <v>1.33</v>
      </c>
      <c r="W214" s="490">
        <v>1.04</v>
      </c>
      <c r="X214" s="490">
        <v>1.1599999999999999</v>
      </c>
      <c r="Y214" s="490">
        <v>1.76</v>
      </c>
      <c r="Z214" s="490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44">
        <v>1.6845149671999999</v>
      </c>
      <c r="BC214" s="645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89">
        <v>16.61</v>
      </c>
      <c r="P215" s="489">
        <v>13.21</v>
      </c>
      <c r="Q215" s="489">
        <v>13.5</v>
      </c>
      <c r="R215" s="489">
        <v>10.75</v>
      </c>
      <c r="S215" s="489">
        <v>15.4</v>
      </c>
      <c r="T215" s="489">
        <v>14.47</v>
      </c>
      <c r="U215" s="489">
        <v>10.88</v>
      </c>
      <c r="V215" s="489">
        <v>13.23</v>
      </c>
      <c r="W215" s="489">
        <v>10.58</v>
      </c>
      <c r="X215" s="489">
        <v>11.53</v>
      </c>
      <c r="Y215" s="489">
        <v>12.58</v>
      </c>
      <c r="Z215" s="489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44">
        <v>16.3332342273</v>
      </c>
      <c r="BC215" s="645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0">
        <v>101.02</v>
      </c>
      <c r="P216" s="490">
        <v>81.92</v>
      </c>
      <c r="Q216" s="490">
        <v>90.96</v>
      </c>
      <c r="R216" s="490">
        <v>83.47</v>
      </c>
      <c r="S216" s="490">
        <v>104.89</v>
      </c>
      <c r="T216" s="490">
        <v>112.18</v>
      </c>
      <c r="U216" s="490">
        <v>109.36</v>
      </c>
      <c r="V216" s="490">
        <v>111.05</v>
      </c>
      <c r="W216" s="490">
        <v>92.37</v>
      </c>
      <c r="X216" s="490">
        <v>103</v>
      </c>
      <c r="Y216" s="490">
        <v>104.76</v>
      </c>
      <c r="Z216" s="490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44">
        <v>95.9044932332</v>
      </c>
      <c r="BC216" s="645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89">
        <v>0.12</v>
      </c>
      <c r="P217" s="489">
        <v>0.08</v>
      </c>
      <c r="Q217" s="489">
        <v>0.16</v>
      </c>
      <c r="R217" s="489">
        <v>0.09</v>
      </c>
      <c r="S217" s="489">
        <v>0.09</v>
      </c>
      <c r="T217" s="489">
        <v>0.09</v>
      </c>
      <c r="U217" s="489">
        <v>0.09</v>
      </c>
      <c r="V217" s="489">
        <v>0.13</v>
      </c>
      <c r="W217" s="489">
        <v>0.08</v>
      </c>
      <c r="X217" s="489">
        <v>0.15</v>
      </c>
      <c r="Y217" s="489">
        <v>0.1</v>
      </c>
      <c r="Z217" s="489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44">
        <v>0.13365584480000001</v>
      </c>
      <c r="BC217" s="645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0">
        <v>16.46</v>
      </c>
      <c r="P218" s="490">
        <v>17.23</v>
      </c>
      <c r="Q218" s="490">
        <v>18.87</v>
      </c>
      <c r="R218" s="490">
        <v>12.75</v>
      </c>
      <c r="S218" s="490">
        <v>16.920000000000002</v>
      </c>
      <c r="T218" s="490">
        <v>14.83</v>
      </c>
      <c r="U218" s="490">
        <v>13.88</v>
      </c>
      <c r="V218" s="490">
        <v>16.059999999999999</v>
      </c>
      <c r="W218" s="490">
        <v>12.32</v>
      </c>
      <c r="X218" s="490">
        <v>15.05</v>
      </c>
      <c r="Y218" s="490">
        <v>15.19</v>
      </c>
      <c r="Z218" s="490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44">
        <v>25.8698795852</v>
      </c>
      <c r="BC218" s="645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89">
        <v>84.43</v>
      </c>
      <c r="P219" s="489">
        <v>64.61</v>
      </c>
      <c r="Q219" s="489">
        <v>71.94</v>
      </c>
      <c r="R219" s="489">
        <v>70.64</v>
      </c>
      <c r="S219" s="489">
        <v>87.88</v>
      </c>
      <c r="T219" s="489">
        <v>97.26</v>
      </c>
      <c r="U219" s="489">
        <v>95.39</v>
      </c>
      <c r="V219" s="489">
        <v>94.86</v>
      </c>
      <c r="W219" s="489">
        <v>79.97</v>
      </c>
      <c r="X219" s="489">
        <v>87.81</v>
      </c>
      <c r="Y219" s="489">
        <v>89.47</v>
      </c>
      <c r="Z219" s="489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44">
        <v>69.900957803200001</v>
      </c>
      <c r="BC219" s="645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0">
        <v>178.45</v>
      </c>
      <c r="P220" s="490">
        <v>178.95</v>
      </c>
      <c r="Q220" s="490">
        <v>277.89999999999998</v>
      </c>
      <c r="R220" s="490">
        <v>251.4</v>
      </c>
      <c r="S220" s="490">
        <v>309.51</v>
      </c>
      <c r="T220" s="490">
        <v>328.63</v>
      </c>
      <c r="U220" s="490">
        <v>266.14999999999998</v>
      </c>
      <c r="V220" s="490">
        <v>363.2</v>
      </c>
      <c r="W220" s="490">
        <v>266.89999999999998</v>
      </c>
      <c r="X220" s="490">
        <v>198.49</v>
      </c>
      <c r="Y220" s="490">
        <v>227.08</v>
      </c>
      <c r="Z220" s="490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44">
        <v>175.74567268550001</v>
      </c>
      <c r="BC220" s="645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89">
        <v>115.93</v>
      </c>
      <c r="P221" s="489">
        <v>124.29</v>
      </c>
      <c r="Q221" s="489">
        <v>183.38</v>
      </c>
      <c r="R221" s="489">
        <v>194.06</v>
      </c>
      <c r="S221" s="489">
        <v>234.89</v>
      </c>
      <c r="T221" s="489">
        <v>259.93</v>
      </c>
      <c r="U221" s="489">
        <v>200.94</v>
      </c>
      <c r="V221" s="489">
        <v>288.26</v>
      </c>
      <c r="W221" s="489">
        <v>219.05</v>
      </c>
      <c r="X221" s="489">
        <v>150.49</v>
      </c>
      <c r="Y221" s="489">
        <v>171.15</v>
      </c>
      <c r="Z221" s="489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44">
        <v>125.1679910143</v>
      </c>
      <c r="BC221" s="645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0">
        <v>62.52</v>
      </c>
      <c r="P222" s="490">
        <v>54.66</v>
      </c>
      <c r="Q222" s="490">
        <v>94.52</v>
      </c>
      <c r="R222" s="490">
        <v>57.34</v>
      </c>
      <c r="S222" s="490">
        <v>74.63</v>
      </c>
      <c r="T222" s="490">
        <v>68.7</v>
      </c>
      <c r="U222" s="490">
        <v>65.209999999999994</v>
      </c>
      <c r="V222" s="490">
        <v>74.94</v>
      </c>
      <c r="W222" s="490">
        <v>47.85</v>
      </c>
      <c r="X222" s="490">
        <v>48</v>
      </c>
      <c r="Y222" s="490">
        <v>55.93</v>
      </c>
      <c r="Z222" s="490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44">
        <v>50.577681671199997</v>
      </c>
      <c r="BC222" s="645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89">
        <v>11.64</v>
      </c>
      <c r="P223" s="489">
        <v>10.41</v>
      </c>
      <c r="Q223" s="489">
        <v>10.19</v>
      </c>
      <c r="R223" s="489">
        <v>7.13</v>
      </c>
      <c r="S223" s="489">
        <v>9.7200000000000006</v>
      </c>
      <c r="T223" s="489">
        <v>8.23</v>
      </c>
      <c r="U223" s="489">
        <v>8.99</v>
      </c>
      <c r="V223" s="489">
        <v>10.07</v>
      </c>
      <c r="W223" s="489">
        <v>8.16</v>
      </c>
      <c r="X223" s="489">
        <v>9.68</v>
      </c>
      <c r="Y223" s="489">
        <v>7.65</v>
      </c>
      <c r="Z223" s="489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44">
        <v>8.0073356203999992</v>
      </c>
      <c r="BC223" s="645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0">
        <v>4.42</v>
      </c>
      <c r="P224" s="490">
        <v>3.84</v>
      </c>
      <c r="Q224" s="490">
        <v>5.37</v>
      </c>
      <c r="R224" s="490">
        <v>2.85</v>
      </c>
      <c r="S224" s="490">
        <v>4.79</v>
      </c>
      <c r="T224" s="490">
        <v>4.25</v>
      </c>
      <c r="U224" s="490">
        <v>4.0999999999999996</v>
      </c>
      <c r="V224" s="490">
        <v>4.57</v>
      </c>
      <c r="W224" s="490">
        <v>4.17</v>
      </c>
      <c r="X224" s="490">
        <v>4.67</v>
      </c>
      <c r="Y224" s="490">
        <v>4.13</v>
      </c>
      <c r="Z224" s="490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44">
        <v>3.3293137165000002</v>
      </c>
      <c r="BC224" s="645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89">
        <v>7.21</v>
      </c>
      <c r="P225" s="489">
        <v>6.57</v>
      </c>
      <c r="Q225" s="489">
        <v>4.82</v>
      </c>
      <c r="R225" s="489">
        <v>4.28</v>
      </c>
      <c r="S225" s="489">
        <v>4.93</v>
      </c>
      <c r="T225" s="489">
        <v>3.98</v>
      </c>
      <c r="U225" s="489">
        <v>4.9000000000000004</v>
      </c>
      <c r="V225" s="489">
        <v>5.5</v>
      </c>
      <c r="W225" s="489">
        <v>3.99</v>
      </c>
      <c r="X225" s="489">
        <v>5.01</v>
      </c>
      <c r="Y225" s="489">
        <v>3.52</v>
      </c>
      <c r="Z225" s="489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44">
        <v>4.6780219039000004</v>
      </c>
      <c r="BC225" s="645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0">
        <v>23.4</v>
      </c>
      <c r="P226" s="490">
        <v>22.57</v>
      </c>
      <c r="Q226" s="490">
        <v>25.25</v>
      </c>
      <c r="R226" s="490">
        <v>17.87</v>
      </c>
      <c r="S226" s="490">
        <v>22.66</v>
      </c>
      <c r="T226" s="490">
        <v>23.36</v>
      </c>
      <c r="U226" s="490">
        <v>20.92</v>
      </c>
      <c r="V226" s="490">
        <v>23.73</v>
      </c>
      <c r="W226" s="490">
        <v>19.440000000000001</v>
      </c>
      <c r="X226" s="490">
        <v>24.28</v>
      </c>
      <c r="Y226" s="490">
        <v>22.39</v>
      </c>
      <c r="Z226" s="490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44">
        <v>22.949349937899999</v>
      </c>
      <c r="BC226" s="645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89">
        <v>17.36</v>
      </c>
      <c r="P227" s="489">
        <v>9.42</v>
      </c>
      <c r="Q227" s="489">
        <v>15.36</v>
      </c>
      <c r="R227" s="489">
        <v>14.75</v>
      </c>
      <c r="S227" s="489">
        <v>15</v>
      </c>
      <c r="T227" s="489">
        <v>14.6</v>
      </c>
      <c r="U227" s="489">
        <v>14.25</v>
      </c>
      <c r="V227" s="489">
        <v>14.78</v>
      </c>
      <c r="W227" s="489">
        <v>13.55</v>
      </c>
      <c r="X227" s="489">
        <v>14.75</v>
      </c>
      <c r="Y227" s="489">
        <v>14.87</v>
      </c>
      <c r="Z227" s="489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44">
        <v>15.351768224100001</v>
      </c>
      <c r="BC227" s="645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0">
        <v>37.04</v>
      </c>
      <c r="P228" s="490">
        <v>19.27</v>
      </c>
      <c r="Q228" s="490">
        <v>28.64</v>
      </c>
      <c r="R228" s="490">
        <v>27.81</v>
      </c>
      <c r="S228" s="490">
        <v>29.4</v>
      </c>
      <c r="T228" s="490">
        <v>30.77</v>
      </c>
      <c r="U228" s="490">
        <v>25.11</v>
      </c>
      <c r="V228" s="490">
        <v>28.39</v>
      </c>
      <c r="W228" s="490">
        <v>27.19</v>
      </c>
      <c r="X228" s="490">
        <v>29.39</v>
      </c>
      <c r="Y228" s="490">
        <v>31.96</v>
      </c>
      <c r="Z228" s="490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44">
        <v>23.5100896814</v>
      </c>
      <c r="BC228" s="645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89">
        <v>222.63</v>
      </c>
      <c r="P229" s="489">
        <v>179.45</v>
      </c>
      <c r="Q229" s="489">
        <v>249</v>
      </c>
      <c r="R229" s="489">
        <v>192.42</v>
      </c>
      <c r="S229" s="489">
        <v>229.39</v>
      </c>
      <c r="T229" s="489">
        <v>206.85</v>
      </c>
      <c r="U229" s="489">
        <v>190.56</v>
      </c>
      <c r="V229" s="489">
        <v>218.23</v>
      </c>
      <c r="W229" s="489">
        <v>206.26</v>
      </c>
      <c r="X229" s="489">
        <v>209.11</v>
      </c>
      <c r="Y229" s="489">
        <v>215.33</v>
      </c>
      <c r="Z229" s="489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44">
        <v>336.51733747740002</v>
      </c>
      <c r="BC229" s="645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0">
        <v>199.54</v>
      </c>
      <c r="P230" s="490">
        <v>157.61000000000001</v>
      </c>
      <c r="Q230" s="490">
        <v>220.12</v>
      </c>
      <c r="R230" s="490">
        <v>172.07</v>
      </c>
      <c r="S230" s="490">
        <v>205.18</v>
      </c>
      <c r="T230" s="490">
        <v>186.91</v>
      </c>
      <c r="U230" s="490">
        <v>167.15</v>
      </c>
      <c r="V230" s="490">
        <v>194.37</v>
      </c>
      <c r="W230" s="490">
        <v>180.86</v>
      </c>
      <c r="X230" s="490">
        <v>184.68</v>
      </c>
      <c r="Y230" s="490">
        <v>192.15</v>
      </c>
      <c r="Z230" s="490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44">
        <v>305.93829897289999</v>
      </c>
      <c r="BC230" s="645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89">
        <v>23.09</v>
      </c>
      <c r="P231" s="489">
        <v>21.84</v>
      </c>
      <c r="Q231" s="489">
        <v>28.89</v>
      </c>
      <c r="R231" s="489">
        <v>20.350000000000001</v>
      </c>
      <c r="S231" s="489">
        <v>24.21</v>
      </c>
      <c r="T231" s="489">
        <v>19.940000000000001</v>
      </c>
      <c r="U231" s="489">
        <v>23.41</v>
      </c>
      <c r="V231" s="489">
        <v>23.86</v>
      </c>
      <c r="W231" s="489">
        <v>25.4</v>
      </c>
      <c r="X231" s="489">
        <v>24.43</v>
      </c>
      <c r="Y231" s="489">
        <v>23.18</v>
      </c>
      <c r="Z231" s="489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44">
        <v>30.579038504500001</v>
      </c>
      <c r="BC231" s="645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0">
        <v>2233.79</v>
      </c>
      <c r="P232" s="490">
        <v>1741.03</v>
      </c>
      <c r="Q232" s="490">
        <v>2177.84</v>
      </c>
      <c r="R232" s="490">
        <v>2077.92</v>
      </c>
      <c r="S232" s="490">
        <v>2257.0100000000002</v>
      </c>
      <c r="T232" s="490">
        <v>1950.01</v>
      </c>
      <c r="U232" s="490">
        <v>2236.6999999999998</v>
      </c>
      <c r="V232" s="490">
        <v>2097.65</v>
      </c>
      <c r="W232" s="490">
        <v>2063.73</v>
      </c>
      <c r="X232" s="490">
        <v>2404.4899999999998</v>
      </c>
      <c r="Y232" s="490">
        <v>2171.91</v>
      </c>
      <c r="Z232" s="490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44">
        <v>7055.8092687539001</v>
      </c>
      <c r="BC232" s="645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89">
        <v>191.58</v>
      </c>
      <c r="P233" s="489">
        <v>163.38</v>
      </c>
      <c r="Q233" s="489">
        <v>190.64</v>
      </c>
      <c r="R233" s="489">
        <v>142.34</v>
      </c>
      <c r="S233" s="489">
        <v>159.58000000000001</v>
      </c>
      <c r="T233" s="489">
        <v>140.57</v>
      </c>
      <c r="U233" s="489">
        <v>168.42</v>
      </c>
      <c r="V233" s="489">
        <v>159.52000000000001</v>
      </c>
      <c r="W233" s="489">
        <v>156.91999999999999</v>
      </c>
      <c r="X233" s="489">
        <v>171.77</v>
      </c>
      <c r="Y233" s="489">
        <v>188.02</v>
      </c>
      <c r="Z233" s="489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44">
        <v>470.78720430840002</v>
      </c>
      <c r="BC233" s="645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0">
        <v>272.75</v>
      </c>
      <c r="P234" s="490">
        <v>245.02</v>
      </c>
      <c r="Q234" s="490">
        <v>314.64</v>
      </c>
      <c r="R234" s="490">
        <v>303.61</v>
      </c>
      <c r="S234" s="490">
        <v>295.31</v>
      </c>
      <c r="T234" s="490">
        <v>252.19</v>
      </c>
      <c r="U234" s="490">
        <v>281.77999999999997</v>
      </c>
      <c r="V234" s="490">
        <v>379.67</v>
      </c>
      <c r="W234" s="490">
        <v>315.14</v>
      </c>
      <c r="X234" s="490">
        <v>326.44</v>
      </c>
      <c r="Y234" s="490">
        <v>319.77999999999997</v>
      </c>
      <c r="Z234" s="490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44">
        <v>445.19392207459998</v>
      </c>
      <c r="BC234" s="645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89">
        <v>1738.44</v>
      </c>
      <c r="P235" s="489">
        <v>1302.3</v>
      </c>
      <c r="Q235" s="489">
        <v>1638.45</v>
      </c>
      <c r="R235" s="489">
        <v>1607.88</v>
      </c>
      <c r="S235" s="489">
        <v>1769.17</v>
      </c>
      <c r="T235" s="489">
        <v>1536</v>
      </c>
      <c r="U235" s="489">
        <v>1763.69</v>
      </c>
      <c r="V235" s="489">
        <v>1532.5</v>
      </c>
      <c r="W235" s="489">
        <v>1570.03</v>
      </c>
      <c r="X235" s="489">
        <v>1878.73</v>
      </c>
      <c r="Y235" s="489">
        <v>1632.52</v>
      </c>
      <c r="Z235" s="489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44">
        <v>6070.5782459614002</v>
      </c>
      <c r="BC235" s="645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0">
        <v>24.44</v>
      </c>
      <c r="P236" s="490">
        <v>26.56</v>
      </c>
      <c r="Q236" s="490">
        <v>27.6</v>
      </c>
      <c r="R236" s="490">
        <v>18.649999999999999</v>
      </c>
      <c r="S236" s="490">
        <v>27.95</v>
      </c>
      <c r="T236" s="490">
        <v>15.79</v>
      </c>
      <c r="U236" s="490">
        <v>18.66</v>
      </c>
      <c r="V236" s="490">
        <v>20.61</v>
      </c>
      <c r="W236" s="490">
        <v>17.010000000000002</v>
      </c>
      <c r="X236" s="490">
        <v>22.11</v>
      </c>
      <c r="Y236" s="490">
        <v>26.06</v>
      </c>
      <c r="Z236" s="490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44">
        <v>59.9140141098</v>
      </c>
      <c r="BC236" s="645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89">
        <v>6.58</v>
      </c>
      <c r="P237" s="489">
        <v>3.77</v>
      </c>
      <c r="Q237" s="489">
        <v>6.51</v>
      </c>
      <c r="R237" s="489">
        <v>5.44</v>
      </c>
      <c r="S237" s="489">
        <v>5.01</v>
      </c>
      <c r="T237" s="489">
        <v>5.47</v>
      </c>
      <c r="U237" s="489">
        <v>4.1500000000000004</v>
      </c>
      <c r="V237" s="489">
        <v>5.35</v>
      </c>
      <c r="W237" s="489">
        <v>4.63</v>
      </c>
      <c r="X237" s="489">
        <v>5.43</v>
      </c>
      <c r="Y237" s="489">
        <v>5.53</v>
      </c>
      <c r="Z237" s="489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44">
        <v>9.3358822996999997</v>
      </c>
      <c r="BC237" s="645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0">
        <v>51.72</v>
      </c>
      <c r="P238" s="490">
        <v>40.29</v>
      </c>
      <c r="Q238" s="490">
        <v>50.67</v>
      </c>
      <c r="R238" s="490">
        <v>46.22</v>
      </c>
      <c r="S238" s="490">
        <v>53.5</v>
      </c>
      <c r="T238" s="490">
        <v>54.62</v>
      </c>
      <c r="U238" s="490">
        <v>43.94</v>
      </c>
      <c r="V238" s="490">
        <v>51.55</v>
      </c>
      <c r="W238" s="490">
        <v>46.25</v>
      </c>
      <c r="X238" s="490">
        <v>45.87</v>
      </c>
      <c r="Y238" s="490">
        <v>44.29</v>
      </c>
      <c r="Z238" s="490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44">
        <v>65.220325607099994</v>
      </c>
      <c r="BC238" s="645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89">
        <v>3173.58</v>
      </c>
      <c r="P239" s="489">
        <v>2525.16</v>
      </c>
      <c r="Q239" s="489">
        <v>2993.15</v>
      </c>
      <c r="R239" s="489">
        <v>2557.37</v>
      </c>
      <c r="S239" s="489">
        <v>2738.64</v>
      </c>
      <c r="T239" s="489">
        <v>2549.9699999999998</v>
      </c>
      <c r="U239" s="489">
        <v>2610.1</v>
      </c>
      <c r="V239" s="489">
        <v>2818.58</v>
      </c>
      <c r="W239" s="489">
        <v>2726.33</v>
      </c>
      <c r="X239" s="489">
        <v>2949.24</v>
      </c>
      <c r="Y239" s="489">
        <v>2906.95</v>
      </c>
      <c r="Z239" s="489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44">
        <v>3724.5020696769998</v>
      </c>
      <c r="BC239" s="645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0">
        <v>8.43</v>
      </c>
      <c r="P240" s="490">
        <v>10.25</v>
      </c>
      <c r="Q240" s="490">
        <v>7.85</v>
      </c>
      <c r="R240" s="490">
        <v>0.41</v>
      </c>
      <c r="S240" s="490">
        <v>0.56000000000000005</v>
      </c>
      <c r="T240" s="490">
        <v>0.54</v>
      </c>
      <c r="U240" s="490">
        <v>3.19</v>
      </c>
      <c r="V240" s="490">
        <v>0.35</v>
      </c>
      <c r="W240" s="490">
        <v>0.35</v>
      </c>
      <c r="X240" s="490">
        <v>0.38</v>
      </c>
      <c r="Y240" s="490">
        <v>0.7</v>
      </c>
      <c r="Z240" s="490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44">
        <v>0.91700974800000001</v>
      </c>
      <c r="BC240" s="645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89">
        <v>8.09</v>
      </c>
      <c r="P241" s="489">
        <v>9.7899999999999991</v>
      </c>
      <c r="Q241" s="489">
        <v>7.19</v>
      </c>
      <c r="R241" s="489">
        <v>7.0000000000000007E-2</v>
      </c>
      <c r="S241" s="489">
        <v>0</v>
      </c>
      <c r="T241" s="489">
        <v>0</v>
      </c>
      <c r="U241" s="489">
        <v>2.25</v>
      </c>
      <c r="V241" s="489">
        <v>0</v>
      </c>
      <c r="W241" s="489">
        <v>0</v>
      </c>
      <c r="X241" s="489">
        <v>0</v>
      </c>
      <c r="Y241" s="489">
        <v>0</v>
      </c>
      <c r="Z241" s="489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44"/>
      <c r="BC241" s="645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0">
        <v>0.01</v>
      </c>
      <c r="P242" s="490">
        <v>0.01</v>
      </c>
      <c r="Q242" s="490">
        <v>0.04</v>
      </c>
      <c r="R242" s="490">
        <v>0.04</v>
      </c>
      <c r="S242" s="490">
        <v>7.0000000000000007E-2</v>
      </c>
      <c r="T242" s="490">
        <v>0.09</v>
      </c>
      <c r="U242" s="490">
        <v>0.09</v>
      </c>
      <c r="V242" s="490">
        <v>0.01</v>
      </c>
      <c r="W242" s="490">
        <v>0.04</v>
      </c>
      <c r="X242" s="490">
        <v>0.04</v>
      </c>
      <c r="Y242" s="490">
        <v>0</v>
      </c>
      <c r="Z242" s="490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44">
        <v>2.14764543E-2</v>
      </c>
      <c r="BC242" s="645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89">
        <v>0.27</v>
      </c>
      <c r="P243" s="489">
        <v>0.28999999999999998</v>
      </c>
      <c r="Q243" s="489">
        <v>0.47</v>
      </c>
      <c r="R243" s="489">
        <v>0.24</v>
      </c>
      <c r="S243" s="489">
        <v>0.45</v>
      </c>
      <c r="T243" s="489">
        <v>0.37</v>
      </c>
      <c r="U243" s="489">
        <v>0.24</v>
      </c>
      <c r="V243" s="489">
        <v>0.28000000000000003</v>
      </c>
      <c r="W243" s="489">
        <v>0.24</v>
      </c>
      <c r="X243" s="489">
        <v>0.28000000000000003</v>
      </c>
      <c r="Y243" s="489">
        <v>0.56999999999999995</v>
      </c>
      <c r="Z243" s="489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44">
        <v>0.83663503620000002</v>
      </c>
      <c r="BC243" s="645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0">
        <v>0.05</v>
      </c>
      <c r="P244" s="490">
        <v>0.16</v>
      </c>
      <c r="Q244" s="490">
        <v>0.15</v>
      </c>
      <c r="R244" s="490">
        <v>0.05</v>
      </c>
      <c r="S244" s="490">
        <v>0.05</v>
      </c>
      <c r="T244" s="490">
        <v>0.08</v>
      </c>
      <c r="U244" s="490">
        <v>0.61</v>
      </c>
      <c r="V244" s="490">
        <v>0.06</v>
      </c>
      <c r="W244" s="490">
        <v>7.0000000000000007E-2</v>
      </c>
      <c r="X244" s="490">
        <v>0.05</v>
      </c>
      <c r="Y244" s="490">
        <v>0.13</v>
      </c>
      <c r="Z244" s="490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44">
        <v>5.8898257500000002E-2</v>
      </c>
      <c r="BC244" s="645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89">
        <v>84</v>
      </c>
      <c r="P245" s="489">
        <v>86.57</v>
      </c>
      <c r="Q245" s="489">
        <v>80.790000000000006</v>
      </c>
      <c r="R245" s="489">
        <v>80.75</v>
      </c>
      <c r="S245" s="489">
        <v>85.44</v>
      </c>
      <c r="T245" s="489">
        <v>68.41</v>
      </c>
      <c r="U245" s="489">
        <v>54.99</v>
      </c>
      <c r="V245" s="489">
        <v>66.94</v>
      </c>
      <c r="W245" s="489">
        <v>41.64</v>
      </c>
      <c r="X245" s="489">
        <v>49.27</v>
      </c>
      <c r="Y245" s="489">
        <v>79.41</v>
      </c>
      <c r="Z245" s="489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44">
        <v>82.885109544700001</v>
      </c>
      <c r="BC245" s="645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0">
        <v>1.06</v>
      </c>
      <c r="P246" s="490">
        <v>1.38</v>
      </c>
      <c r="Q246" s="490">
        <v>0.87</v>
      </c>
      <c r="R246" s="490">
        <v>0.66</v>
      </c>
      <c r="S246" s="490">
        <v>1.57</v>
      </c>
      <c r="T246" s="490">
        <v>0.88</v>
      </c>
      <c r="U246" s="490">
        <v>1.1399999999999999</v>
      </c>
      <c r="V246" s="490">
        <v>0.91</v>
      </c>
      <c r="W246" s="490">
        <v>0.95</v>
      </c>
      <c r="X246" s="490">
        <v>0.65</v>
      </c>
      <c r="Y246" s="490">
        <v>1.06</v>
      </c>
      <c r="Z246" s="490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44">
        <v>1.3226617115999999</v>
      </c>
      <c r="BC246" s="645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89">
        <v>10.57</v>
      </c>
      <c r="P247" s="489">
        <v>26.08</v>
      </c>
      <c r="Q247" s="489">
        <v>35.880000000000003</v>
      </c>
      <c r="R247" s="489">
        <v>28.51</v>
      </c>
      <c r="S247" s="489">
        <v>29.28</v>
      </c>
      <c r="T247" s="489">
        <v>12.73</v>
      </c>
      <c r="U247" s="489">
        <v>14.66</v>
      </c>
      <c r="V247" s="489">
        <v>15.1</v>
      </c>
      <c r="W247" s="489">
        <v>10.64</v>
      </c>
      <c r="X247" s="489">
        <v>10.8</v>
      </c>
      <c r="Y247" s="489">
        <v>22.8</v>
      </c>
      <c r="Z247" s="489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44">
        <v>4.2646961538000001</v>
      </c>
      <c r="BC247" s="645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0">
        <v>32</v>
      </c>
      <c r="P248" s="490">
        <v>28.53</v>
      </c>
      <c r="Q248" s="490">
        <v>12.58</v>
      </c>
      <c r="R248" s="490">
        <v>22.33</v>
      </c>
      <c r="S248" s="490">
        <v>20.36</v>
      </c>
      <c r="T248" s="490">
        <v>20.25</v>
      </c>
      <c r="U248" s="490">
        <v>14.15</v>
      </c>
      <c r="V248" s="490">
        <v>19.91</v>
      </c>
      <c r="W248" s="490">
        <v>6.98</v>
      </c>
      <c r="X248" s="490">
        <v>15.6</v>
      </c>
      <c r="Y248" s="490">
        <v>26.49</v>
      </c>
      <c r="Z248" s="490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44">
        <v>35.790325772999999</v>
      </c>
      <c r="BC248" s="645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89">
        <v>20.99</v>
      </c>
      <c r="P249" s="489">
        <v>14.82</v>
      </c>
      <c r="Q249" s="489">
        <v>15.04</v>
      </c>
      <c r="R249" s="489">
        <v>14.09</v>
      </c>
      <c r="S249" s="489">
        <v>21.55</v>
      </c>
      <c r="T249" s="489">
        <v>18.02</v>
      </c>
      <c r="U249" s="489">
        <v>14.15</v>
      </c>
      <c r="V249" s="489">
        <v>17.260000000000002</v>
      </c>
      <c r="W249" s="489">
        <v>13.78</v>
      </c>
      <c r="X249" s="489">
        <v>12.63</v>
      </c>
      <c r="Y249" s="489">
        <v>17.940000000000001</v>
      </c>
      <c r="Z249" s="489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44">
        <v>25.937889349999999</v>
      </c>
      <c r="BC249" s="645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0">
        <v>19.38</v>
      </c>
      <c r="P250" s="490">
        <v>15.75</v>
      </c>
      <c r="Q250" s="490">
        <v>16.420000000000002</v>
      </c>
      <c r="R250" s="490">
        <v>15.15</v>
      </c>
      <c r="S250" s="490">
        <v>12.68</v>
      </c>
      <c r="T250" s="490">
        <v>16.53</v>
      </c>
      <c r="U250" s="490">
        <v>10.89</v>
      </c>
      <c r="V250" s="490">
        <v>13.77</v>
      </c>
      <c r="W250" s="490">
        <v>9.2899999999999991</v>
      </c>
      <c r="X250" s="490">
        <v>9.59</v>
      </c>
      <c r="Y250" s="490">
        <v>11.12</v>
      </c>
      <c r="Z250" s="490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44">
        <v>15.569536556299999</v>
      </c>
      <c r="BC250" s="645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89">
        <v>23.05</v>
      </c>
      <c r="P251" s="489">
        <v>13.83</v>
      </c>
      <c r="Q251" s="489">
        <v>15.54</v>
      </c>
      <c r="R251" s="489">
        <v>15.97</v>
      </c>
      <c r="S251" s="489">
        <v>21.99</v>
      </c>
      <c r="T251" s="489">
        <v>13.39</v>
      </c>
      <c r="U251" s="489">
        <v>14.45</v>
      </c>
      <c r="V251" s="489">
        <v>18.79</v>
      </c>
      <c r="W251" s="489">
        <v>19.75</v>
      </c>
      <c r="X251" s="489">
        <v>22.18</v>
      </c>
      <c r="Y251" s="489">
        <v>13.8</v>
      </c>
      <c r="Z251" s="489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44">
        <v>20.161110000499999</v>
      </c>
      <c r="BC251" s="645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0">
        <v>37.72</v>
      </c>
      <c r="P252" s="490">
        <v>34.85</v>
      </c>
      <c r="Q252" s="490">
        <v>43.22</v>
      </c>
      <c r="R252" s="490">
        <v>35.200000000000003</v>
      </c>
      <c r="S252" s="490">
        <v>41.78</v>
      </c>
      <c r="T252" s="490">
        <v>40.71</v>
      </c>
      <c r="U252" s="490">
        <v>27.74</v>
      </c>
      <c r="V252" s="490">
        <v>38.159999999999997</v>
      </c>
      <c r="W252" s="490">
        <v>36.799999999999997</v>
      </c>
      <c r="X252" s="490">
        <v>42.56</v>
      </c>
      <c r="Y252" s="490">
        <v>43.15</v>
      </c>
      <c r="Z252" s="490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44">
        <v>47.625796462300002</v>
      </c>
      <c r="BC252" s="645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89">
        <v>0.35</v>
      </c>
      <c r="P253" s="489">
        <v>0.6</v>
      </c>
      <c r="Q253" s="489">
        <v>0.62</v>
      </c>
      <c r="R253" s="489">
        <v>0.87</v>
      </c>
      <c r="S253" s="489">
        <v>1.01</v>
      </c>
      <c r="T253" s="489">
        <v>0.65</v>
      </c>
      <c r="U253" s="489">
        <v>0.46</v>
      </c>
      <c r="V253" s="489">
        <v>0.66</v>
      </c>
      <c r="W253" s="489">
        <v>0.62</v>
      </c>
      <c r="X253" s="489">
        <v>0.73</v>
      </c>
      <c r="Y253" s="489">
        <v>0.54</v>
      </c>
      <c r="Z253" s="489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44">
        <v>2.2592884835999998</v>
      </c>
      <c r="BC253" s="645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0">
        <v>37.369999999999997</v>
      </c>
      <c r="P254" s="490">
        <v>34.25</v>
      </c>
      <c r="Q254" s="490">
        <v>42.6</v>
      </c>
      <c r="R254" s="490">
        <v>34.340000000000003</v>
      </c>
      <c r="S254" s="490">
        <v>40.770000000000003</v>
      </c>
      <c r="T254" s="490">
        <v>40.06</v>
      </c>
      <c r="U254" s="490">
        <v>27.28</v>
      </c>
      <c r="V254" s="490">
        <v>37.5</v>
      </c>
      <c r="W254" s="490">
        <v>36.18</v>
      </c>
      <c r="X254" s="490">
        <v>41.83</v>
      </c>
      <c r="Y254" s="490">
        <v>42.6</v>
      </c>
      <c r="Z254" s="490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44">
        <v>45.3665079787</v>
      </c>
      <c r="BC254" s="645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89">
        <v>349.83</v>
      </c>
      <c r="P255" s="489">
        <v>269.01</v>
      </c>
      <c r="Q255" s="489">
        <v>253.07</v>
      </c>
      <c r="R255" s="489">
        <v>182.33</v>
      </c>
      <c r="S255" s="489">
        <v>195.33</v>
      </c>
      <c r="T255" s="489">
        <v>176.05</v>
      </c>
      <c r="U255" s="489">
        <v>221.22</v>
      </c>
      <c r="V255" s="489">
        <v>277.64</v>
      </c>
      <c r="W255" s="489">
        <v>245.46</v>
      </c>
      <c r="X255" s="489">
        <v>250.5</v>
      </c>
      <c r="Y255" s="489">
        <v>243.02</v>
      </c>
      <c r="Z255" s="489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44">
        <v>304.6760470831</v>
      </c>
      <c r="BC255" s="645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0">
        <v>219.01</v>
      </c>
      <c r="P256" s="490">
        <v>186.01</v>
      </c>
      <c r="Q256" s="490">
        <v>151.52000000000001</v>
      </c>
      <c r="R256" s="490">
        <v>89.22</v>
      </c>
      <c r="S256" s="490">
        <v>101.32</v>
      </c>
      <c r="T256" s="490">
        <v>84.15</v>
      </c>
      <c r="U256" s="490">
        <v>96.07</v>
      </c>
      <c r="V256" s="490">
        <v>117.39</v>
      </c>
      <c r="W256" s="490">
        <v>92.93</v>
      </c>
      <c r="X256" s="490">
        <v>97.58</v>
      </c>
      <c r="Y256" s="490">
        <v>97.01</v>
      </c>
      <c r="Z256" s="490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44">
        <v>155.0214022557</v>
      </c>
      <c r="BC256" s="645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89">
        <v>125.78</v>
      </c>
      <c r="P257" s="489">
        <v>78.319999999999993</v>
      </c>
      <c r="Q257" s="489">
        <v>96.33</v>
      </c>
      <c r="R257" s="489">
        <v>87.61</v>
      </c>
      <c r="S257" s="489">
        <v>87.41</v>
      </c>
      <c r="T257" s="489">
        <v>85.73</v>
      </c>
      <c r="U257" s="489">
        <v>120.86</v>
      </c>
      <c r="V257" s="489">
        <v>154.55000000000001</v>
      </c>
      <c r="W257" s="489">
        <v>147.56</v>
      </c>
      <c r="X257" s="489">
        <v>147.66</v>
      </c>
      <c r="Y257" s="489">
        <v>140.44999999999999</v>
      </c>
      <c r="Z257" s="489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44">
        <v>145.16609894070001</v>
      </c>
      <c r="BC257" s="645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0">
        <v>28.07</v>
      </c>
      <c r="P258" s="490">
        <v>17.22</v>
      </c>
      <c r="Q258" s="490">
        <v>30.1</v>
      </c>
      <c r="R258" s="490">
        <v>23.82</v>
      </c>
      <c r="S258" s="490">
        <v>19.98</v>
      </c>
      <c r="T258" s="490">
        <v>16.46</v>
      </c>
      <c r="U258" s="490">
        <v>21.86</v>
      </c>
      <c r="V258" s="490">
        <v>29.38</v>
      </c>
      <c r="W258" s="490">
        <v>20.56</v>
      </c>
      <c r="X258" s="490">
        <v>21</v>
      </c>
      <c r="Y258" s="490">
        <v>27.52</v>
      </c>
      <c r="Z258" s="490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44">
        <v>27.863252237899999</v>
      </c>
      <c r="BC258" s="645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89">
        <v>24.75</v>
      </c>
      <c r="P259" s="489">
        <v>13.07</v>
      </c>
      <c r="Q259" s="489">
        <v>9.85</v>
      </c>
      <c r="R259" s="489">
        <v>14.82</v>
      </c>
      <c r="S259" s="489">
        <v>13.78</v>
      </c>
      <c r="T259" s="489">
        <v>10.11</v>
      </c>
      <c r="U259" s="489">
        <v>23.02</v>
      </c>
      <c r="V259" s="489">
        <v>39.79</v>
      </c>
      <c r="W259" s="489">
        <v>45.97</v>
      </c>
      <c r="X259" s="489">
        <v>35.49</v>
      </c>
      <c r="Y259" s="489">
        <v>28.3</v>
      </c>
      <c r="Z259" s="489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44">
        <v>11.6645120226</v>
      </c>
      <c r="BC259" s="645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0">
        <v>16.54</v>
      </c>
      <c r="P260" s="490">
        <v>3.52</v>
      </c>
      <c r="Q260" s="490">
        <v>7.52</v>
      </c>
      <c r="R260" s="490">
        <v>5.9</v>
      </c>
      <c r="S260" s="490">
        <v>3.56</v>
      </c>
      <c r="T260" s="490">
        <v>5.97</v>
      </c>
      <c r="U260" s="490">
        <v>6.01</v>
      </c>
      <c r="V260" s="490">
        <v>13.36</v>
      </c>
      <c r="W260" s="490">
        <v>10.24</v>
      </c>
      <c r="X260" s="490">
        <v>7.38</v>
      </c>
      <c r="Y260" s="490">
        <v>9.7799999999999994</v>
      </c>
      <c r="Z260" s="490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44">
        <v>11.021617017100001</v>
      </c>
      <c r="BC260" s="645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89">
        <v>56.42</v>
      </c>
      <c r="P261" s="489">
        <v>44.51</v>
      </c>
      <c r="Q261" s="489">
        <v>48.86</v>
      </c>
      <c r="R261" s="489">
        <v>43.07</v>
      </c>
      <c r="S261" s="489">
        <v>50.09</v>
      </c>
      <c r="T261" s="489">
        <v>53.19</v>
      </c>
      <c r="U261" s="489">
        <v>69.97</v>
      </c>
      <c r="V261" s="489">
        <v>72.010000000000005</v>
      </c>
      <c r="W261" s="489">
        <v>70.790000000000006</v>
      </c>
      <c r="X261" s="489">
        <v>83.8</v>
      </c>
      <c r="Y261" s="489">
        <v>74.849999999999994</v>
      </c>
      <c r="Z261" s="489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44">
        <v>94.616717663100005</v>
      </c>
      <c r="BC261" s="645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0">
        <v>5.04</v>
      </c>
      <c r="P262" s="490">
        <v>4.68</v>
      </c>
      <c r="Q262" s="490">
        <v>5.22</v>
      </c>
      <c r="R262" s="490">
        <v>5.5</v>
      </c>
      <c r="S262" s="490">
        <v>6.6</v>
      </c>
      <c r="T262" s="490">
        <v>6.17</v>
      </c>
      <c r="U262" s="490">
        <v>4.28</v>
      </c>
      <c r="V262" s="490">
        <v>5.7</v>
      </c>
      <c r="W262" s="490">
        <v>4.97</v>
      </c>
      <c r="X262" s="490">
        <v>5.26</v>
      </c>
      <c r="Y262" s="490">
        <v>5.57</v>
      </c>
      <c r="Z262" s="490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44">
        <v>4.4885458866999999</v>
      </c>
      <c r="BC262" s="645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89">
        <v>103.86</v>
      </c>
      <c r="P263" s="489">
        <v>90.23</v>
      </c>
      <c r="Q263" s="489">
        <v>108.07</v>
      </c>
      <c r="R263" s="489">
        <v>109.34</v>
      </c>
      <c r="S263" s="489">
        <v>103.98</v>
      </c>
      <c r="T263" s="489">
        <v>91.59</v>
      </c>
      <c r="U263" s="489">
        <v>92.97</v>
      </c>
      <c r="V263" s="489">
        <v>106.89</v>
      </c>
      <c r="W263" s="489">
        <v>86.51</v>
      </c>
      <c r="X263" s="489">
        <v>91.47</v>
      </c>
      <c r="Y263" s="489">
        <v>93.19</v>
      </c>
      <c r="Z263" s="489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44">
        <v>137.42968686219999</v>
      </c>
      <c r="BC263" s="645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0">
        <v>80.81</v>
      </c>
      <c r="P264" s="490">
        <v>70.180000000000007</v>
      </c>
      <c r="Q264" s="490">
        <v>83.6</v>
      </c>
      <c r="R264" s="490">
        <v>88.2</v>
      </c>
      <c r="S264" s="490">
        <v>81.489999999999995</v>
      </c>
      <c r="T264" s="490">
        <v>70.239999999999995</v>
      </c>
      <c r="U264" s="490">
        <v>75.790000000000006</v>
      </c>
      <c r="V264" s="490">
        <v>85.95</v>
      </c>
      <c r="W264" s="490">
        <v>69.73</v>
      </c>
      <c r="X264" s="490">
        <v>72.430000000000007</v>
      </c>
      <c r="Y264" s="490">
        <v>73.5</v>
      </c>
      <c r="Z264" s="490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44">
        <v>101.09021119329999</v>
      </c>
      <c r="BC264" s="645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89">
        <v>23.05</v>
      </c>
      <c r="P265" s="489">
        <v>20.059999999999999</v>
      </c>
      <c r="Q265" s="489">
        <v>24.47</v>
      </c>
      <c r="R265" s="489">
        <v>21.15</v>
      </c>
      <c r="S265" s="489">
        <v>22.49</v>
      </c>
      <c r="T265" s="489">
        <v>21.35</v>
      </c>
      <c r="U265" s="489">
        <v>17.18</v>
      </c>
      <c r="V265" s="489">
        <v>20.94</v>
      </c>
      <c r="W265" s="489">
        <v>16.78</v>
      </c>
      <c r="X265" s="489">
        <v>19.04</v>
      </c>
      <c r="Y265" s="489">
        <v>19.690000000000001</v>
      </c>
      <c r="Z265" s="489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44">
        <v>36.3394756689</v>
      </c>
      <c r="BC265" s="645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0">
        <v>33.380000000000003</v>
      </c>
      <c r="P266" s="490">
        <v>42.11</v>
      </c>
      <c r="Q266" s="490">
        <v>65.959999999999994</v>
      </c>
      <c r="R266" s="490">
        <v>49.14</v>
      </c>
      <c r="S266" s="490">
        <v>57.64</v>
      </c>
      <c r="T266" s="490">
        <v>50.93</v>
      </c>
      <c r="U266" s="490">
        <v>64.12</v>
      </c>
      <c r="V266" s="490">
        <v>64.44</v>
      </c>
      <c r="W266" s="490">
        <v>67.63</v>
      </c>
      <c r="X266" s="490">
        <v>69.37</v>
      </c>
      <c r="Y266" s="490">
        <v>67.349999999999994</v>
      </c>
      <c r="Z266" s="490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44">
        <v>91.607672326100001</v>
      </c>
      <c r="BC266" s="645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89">
        <v>41.31</v>
      </c>
      <c r="P267" s="489">
        <v>40.840000000000003</v>
      </c>
      <c r="Q267" s="489">
        <v>54.61</v>
      </c>
      <c r="R267" s="489">
        <v>42.87</v>
      </c>
      <c r="S267" s="489">
        <v>44.26</v>
      </c>
      <c r="T267" s="489">
        <v>43.58</v>
      </c>
      <c r="U267" s="489">
        <v>40.4</v>
      </c>
      <c r="V267" s="489">
        <v>39.15</v>
      </c>
      <c r="W267" s="489">
        <v>30.81</v>
      </c>
      <c r="X267" s="489">
        <v>50.79</v>
      </c>
      <c r="Y267" s="489">
        <v>39.479999999999997</v>
      </c>
      <c r="Z267" s="489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44">
        <v>52.207565292399998</v>
      </c>
      <c r="BC267" s="645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0">
        <v>36.29</v>
      </c>
      <c r="P268" s="490">
        <v>35.86</v>
      </c>
      <c r="Q268" s="490">
        <v>48.56</v>
      </c>
      <c r="R268" s="490">
        <v>38.47</v>
      </c>
      <c r="S268" s="490">
        <v>38.14</v>
      </c>
      <c r="T268" s="490">
        <v>38.590000000000003</v>
      </c>
      <c r="U268" s="490">
        <v>34.94</v>
      </c>
      <c r="V268" s="490">
        <v>33.97</v>
      </c>
      <c r="W268" s="490">
        <v>26.61</v>
      </c>
      <c r="X268" s="490">
        <v>45.86</v>
      </c>
      <c r="Y268" s="490">
        <v>35.9</v>
      </c>
      <c r="Z268" s="490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44">
        <v>46.080150444300003</v>
      </c>
      <c r="BC268" s="645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89">
        <v>5.0199999999999996</v>
      </c>
      <c r="P269" s="489">
        <v>4.9800000000000004</v>
      </c>
      <c r="Q269" s="489">
        <v>6.04</v>
      </c>
      <c r="R269" s="489">
        <v>4.4000000000000004</v>
      </c>
      <c r="S269" s="489">
        <v>6.12</v>
      </c>
      <c r="T269" s="489">
        <v>4.99</v>
      </c>
      <c r="U269" s="489">
        <v>5.46</v>
      </c>
      <c r="V269" s="489">
        <v>5.18</v>
      </c>
      <c r="W269" s="489">
        <v>4.2</v>
      </c>
      <c r="X269" s="489">
        <v>4.9400000000000004</v>
      </c>
      <c r="Y269" s="489">
        <v>3.57</v>
      </c>
      <c r="Z269" s="489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44">
        <v>6.1274148480999999</v>
      </c>
      <c r="BC269" s="645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0">
        <v>26.43</v>
      </c>
      <c r="P270" s="490">
        <v>23.46</v>
      </c>
      <c r="Q270" s="490">
        <v>30.34</v>
      </c>
      <c r="R270" s="490">
        <v>27.19</v>
      </c>
      <c r="S270" s="490">
        <v>29.66</v>
      </c>
      <c r="T270" s="490">
        <v>25.34</v>
      </c>
      <c r="U270" s="490">
        <v>24.34</v>
      </c>
      <c r="V270" s="490">
        <v>29.68</v>
      </c>
      <c r="W270" s="490">
        <v>27.06</v>
      </c>
      <c r="X270" s="490">
        <v>31.17</v>
      </c>
      <c r="Y270" s="490">
        <v>25.72</v>
      </c>
      <c r="Z270" s="490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44">
        <v>35.484204236499998</v>
      </c>
      <c r="BC270" s="645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89">
        <v>88.19</v>
      </c>
      <c r="P271" s="489">
        <v>84.59</v>
      </c>
      <c r="Q271" s="489">
        <v>89.78</v>
      </c>
      <c r="R271" s="489">
        <v>82.14</v>
      </c>
      <c r="S271" s="489">
        <v>91.1</v>
      </c>
      <c r="T271" s="489">
        <v>84.26</v>
      </c>
      <c r="U271" s="489">
        <v>80.53</v>
      </c>
      <c r="V271" s="489">
        <v>103.95</v>
      </c>
      <c r="W271" s="489">
        <v>76.33</v>
      </c>
      <c r="X271" s="489">
        <v>76.38</v>
      </c>
      <c r="Y271" s="489">
        <v>94.94</v>
      </c>
      <c r="Z271" s="489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44">
        <v>107.0515947415</v>
      </c>
      <c r="BC271" s="645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0">
        <v>20.76</v>
      </c>
      <c r="P272" s="490">
        <v>14.27</v>
      </c>
      <c r="Q272" s="490">
        <v>24.96</v>
      </c>
      <c r="R272" s="490">
        <v>24.17</v>
      </c>
      <c r="S272" s="490">
        <v>14.24</v>
      </c>
      <c r="T272" s="490">
        <v>23.16</v>
      </c>
      <c r="U272" s="490">
        <v>15.94</v>
      </c>
      <c r="V272" s="490">
        <v>19.29</v>
      </c>
      <c r="W272" s="490">
        <v>10.56</v>
      </c>
      <c r="X272" s="490">
        <v>9.75</v>
      </c>
      <c r="Y272" s="490">
        <v>11.02</v>
      </c>
      <c r="Z272" s="490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44">
        <v>21.181147882200001</v>
      </c>
      <c r="BC272" s="645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89">
        <v>104.37</v>
      </c>
      <c r="P273" s="489">
        <v>112.35</v>
      </c>
      <c r="Q273" s="489">
        <v>163.13</v>
      </c>
      <c r="R273" s="489">
        <v>113.82</v>
      </c>
      <c r="S273" s="489">
        <v>132.54</v>
      </c>
      <c r="T273" s="489">
        <v>115.65</v>
      </c>
      <c r="U273" s="489">
        <v>81.069999999999993</v>
      </c>
      <c r="V273" s="489">
        <v>104.46</v>
      </c>
      <c r="W273" s="489">
        <v>94.08</v>
      </c>
      <c r="X273" s="489">
        <v>101.44</v>
      </c>
      <c r="Y273" s="489">
        <v>97.42</v>
      </c>
      <c r="Z273" s="489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44">
        <v>143.17441636429999</v>
      </c>
      <c r="BC273" s="645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0">
        <v>17.13</v>
      </c>
      <c r="P274" s="490">
        <v>15.82</v>
      </c>
      <c r="Q274" s="490">
        <v>18.27</v>
      </c>
      <c r="R274" s="490">
        <v>14.86</v>
      </c>
      <c r="S274" s="490">
        <v>17.41</v>
      </c>
      <c r="T274" s="490">
        <v>16.260000000000002</v>
      </c>
      <c r="U274" s="490">
        <v>15.95</v>
      </c>
      <c r="V274" s="490">
        <v>19.55</v>
      </c>
      <c r="W274" s="490">
        <v>15.45</v>
      </c>
      <c r="X274" s="490">
        <v>18.510000000000002</v>
      </c>
      <c r="Y274" s="490">
        <v>18.059999999999999</v>
      </c>
      <c r="Z274" s="490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44">
        <v>21.312161428</v>
      </c>
      <c r="BC274" s="645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89">
        <v>87.24</v>
      </c>
      <c r="P275" s="489">
        <v>96.53</v>
      </c>
      <c r="Q275" s="489">
        <v>144.85</v>
      </c>
      <c r="R275" s="489">
        <v>98.96</v>
      </c>
      <c r="S275" s="489">
        <v>115.13</v>
      </c>
      <c r="T275" s="489">
        <v>99.39</v>
      </c>
      <c r="U275" s="489">
        <v>65.12</v>
      </c>
      <c r="V275" s="489">
        <v>84.9</v>
      </c>
      <c r="W275" s="489">
        <v>78.64</v>
      </c>
      <c r="X275" s="489">
        <v>82.92</v>
      </c>
      <c r="Y275" s="489">
        <v>79.36</v>
      </c>
      <c r="Z275" s="489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44">
        <v>121.8622549363</v>
      </c>
      <c r="BC275" s="645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0">
        <v>224.68</v>
      </c>
      <c r="P276" s="490">
        <v>197.66</v>
      </c>
      <c r="Q276" s="490">
        <v>217.12</v>
      </c>
      <c r="R276" s="490">
        <v>180.01</v>
      </c>
      <c r="S276" s="490">
        <v>223.64</v>
      </c>
      <c r="T276" s="490">
        <v>218.13</v>
      </c>
      <c r="U276" s="490">
        <v>209.87</v>
      </c>
      <c r="V276" s="490">
        <v>238.18</v>
      </c>
      <c r="W276" s="490">
        <v>205.77</v>
      </c>
      <c r="X276" s="490">
        <v>213.21</v>
      </c>
      <c r="Y276" s="490">
        <v>251.09</v>
      </c>
      <c r="Z276" s="490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44">
        <v>328.92528772769998</v>
      </c>
      <c r="BC276" s="645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89">
        <v>110.4</v>
      </c>
      <c r="P277" s="489">
        <v>99.45</v>
      </c>
      <c r="Q277" s="489">
        <v>113.12</v>
      </c>
      <c r="R277" s="489">
        <v>84.7</v>
      </c>
      <c r="S277" s="489">
        <v>110.57</v>
      </c>
      <c r="T277" s="489">
        <v>110.88</v>
      </c>
      <c r="U277" s="489">
        <v>110.88</v>
      </c>
      <c r="V277" s="489">
        <v>131.28</v>
      </c>
      <c r="W277" s="489">
        <v>107.37</v>
      </c>
      <c r="X277" s="489">
        <v>113.97</v>
      </c>
      <c r="Y277" s="489">
        <v>133.54</v>
      </c>
      <c r="Z277" s="489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44">
        <v>179.92158141100001</v>
      </c>
      <c r="BC277" s="645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0">
        <v>0.79</v>
      </c>
      <c r="P278" s="490">
        <v>0.77</v>
      </c>
      <c r="Q278" s="490">
        <v>0.94</v>
      </c>
      <c r="R278" s="490">
        <v>0.83</v>
      </c>
      <c r="S278" s="490">
        <v>0.72</v>
      </c>
      <c r="T278" s="490">
        <v>0.7</v>
      </c>
      <c r="U278" s="490">
        <v>0.54</v>
      </c>
      <c r="V278" s="490">
        <v>0.56000000000000005</v>
      </c>
      <c r="W278" s="490">
        <v>0.51</v>
      </c>
      <c r="X278" s="490">
        <v>0.79</v>
      </c>
      <c r="Y278" s="490">
        <v>0.63</v>
      </c>
      <c r="Z278" s="490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44">
        <v>0.65490694589999998</v>
      </c>
      <c r="BC278" s="645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89">
        <v>0.37</v>
      </c>
      <c r="P279" s="489">
        <v>0.31</v>
      </c>
      <c r="Q279" s="489">
        <v>0.41</v>
      </c>
      <c r="R279" s="489">
        <v>0.35</v>
      </c>
      <c r="S279" s="489">
        <v>0.28999999999999998</v>
      </c>
      <c r="T279" s="489">
        <v>0.28000000000000003</v>
      </c>
      <c r="U279" s="489">
        <v>0.21</v>
      </c>
      <c r="V279" s="489">
        <v>0.27</v>
      </c>
      <c r="W279" s="489">
        <v>0.23</v>
      </c>
      <c r="X279" s="489">
        <v>0.49</v>
      </c>
      <c r="Y279" s="489">
        <v>0.33</v>
      </c>
      <c r="Z279" s="489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44">
        <v>0.20722960200000001</v>
      </c>
      <c r="BC279" s="645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0">
        <v>0.43</v>
      </c>
      <c r="P280" s="490">
        <v>0.47</v>
      </c>
      <c r="Q280" s="490">
        <v>0.53</v>
      </c>
      <c r="R280" s="490">
        <v>0.48</v>
      </c>
      <c r="S280" s="490">
        <v>0.43</v>
      </c>
      <c r="T280" s="490">
        <v>0.41</v>
      </c>
      <c r="U280" s="490">
        <v>0.33</v>
      </c>
      <c r="V280" s="490">
        <v>0.28999999999999998</v>
      </c>
      <c r="W280" s="490">
        <v>0.28000000000000003</v>
      </c>
      <c r="X280" s="490">
        <v>0.3</v>
      </c>
      <c r="Y280" s="490">
        <v>0.3</v>
      </c>
      <c r="Z280" s="490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44">
        <v>0.44767734390000002</v>
      </c>
      <c r="BC280" s="645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89">
        <v>17.45</v>
      </c>
      <c r="P281" s="489">
        <v>18.05</v>
      </c>
      <c r="Q281" s="489">
        <v>20.59</v>
      </c>
      <c r="R281" s="489">
        <v>13.96</v>
      </c>
      <c r="S281" s="489">
        <v>17.95</v>
      </c>
      <c r="T281" s="489">
        <v>22.9</v>
      </c>
      <c r="U281" s="489">
        <v>20.38</v>
      </c>
      <c r="V281" s="489">
        <v>23.79</v>
      </c>
      <c r="W281" s="489">
        <v>20.010000000000002</v>
      </c>
      <c r="X281" s="489">
        <v>22.75</v>
      </c>
      <c r="Y281" s="489">
        <v>28.06</v>
      </c>
      <c r="Z281" s="489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44">
        <v>28.1657843124</v>
      </c>
      <c r="BC281" s="645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0">
        <v>7.55</v>
      </c>
      <c r="P282" s="490">
        <v>10.039999999999999</v>
      </c>
      <c r="Q282" s="490">
        <v>10.53</v>
      </c>
      <c r="R282" s="490">
        <v>6.6</v>
      </c>
      <c r="S282" s="490">
        <v>8.61</v>
      </c>
      <c r="T282" s="490">
        <v>13.42</v>
      </c>
      <c r="U282" s="490">
        <v>10.95</v>
      </c>
      <c r="V282" s="490">
        <v>13.28</v>
      </c>
      <c r="W282" s="490">
        <v>10.58</v>
      </c>
      <c r="X282" s="490">
        <v>12.33</v>
      </c>
      <c r="Y282" s="490">
        <v>16.41</v>
      </c>
      <c r="Z282" s="490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44">
        <v>11.6013619194</v>
      </c>
      <c r="BC282" s="645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89">
        <v>9.9</v>
      </c>
      <c r="P283" s="489">
        <v>8.01</v>
      </c>
      <c r="Q283" s="489">
        <v>10.06</v>
      </c>
      <c r="R283" s="489">
        <v>7.36</v>
      </c>
      <c r="S283" s="489">
        <v>9.33</v>
      </c>
      <c r="T283" s="489">
        <v>9.49</v>
      </c>
      <c r="U283" s="489">
        <v>9.43</v>
      </c>
      <c r="V283" s="489">
        <v>10.51</v>
      </c>
      <c r="W283" s="489">
        <v>9.43</v>
      </c>
      <c r="X283" s="489">
        <v>10.42</v>
      </c>
      <c r="Y283" s="489">
        <v>11.65</v>
      </c>
      <c r="Z283" s="489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44">
        <v>16.564422393000001</v>
      </c>
      <c r="BC283" s="645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0">
        <v>5.64</v>
      </c>
      <c r="P284" s="490">
        <v>5.18</v>
      </c>
      <c r="Q284" s="490">
        <v>5.67</v>
      </c>
      <c r="R284" s="490">
        <v>3.44</v>
      </c>
      <c r="S284" s="490">
        <v>4.66</v>
      </c>
      <c r="T284" s="490">
        <v>4.47</v>
      </c>
      <c r="U284" s="490">
        <v>4.3099999999999996</v>
      </c>
      <c r="V284" s="490">
        <v>6.59</v>
      </c>
      <c r="W284" s="490">
        <v>5.93</v>
      </c>
      <c r="X284" s="490">
        <v>5.49</v>
      </c>
      <c r="Y284" s="490">
        <v>7.55</v>
      </c>
      <c r="Z284" s="490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44">
        <v>7.2510812361000001</v>
      </c>
      <c r="BC284" s="645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89">
        <v>2.8</v>
      </c>
      <c r="P285" s="489">
        <v>2.39</v>
      </c>
      <c r="Q285" s="489">
        <v>2</v>
      </c>
      <c r="R285" s="489">
        <v>1.37</v>
      </c>
      <c r="S285" s="489">
        <v>2.21</v>
      </c>
      <c r="T285" s="489">
        <v>2.0499999999999998</v>
      </c>
      <c r="U285" s="489">
        <v>1.9</v>
      </c>
      <c r="V285" s="489">
        <v>2.83</v>
      </c>
      <c r="W285" s="489">
        <v>2.73</v>
      </c>
      <c r="X285" s="489">
        <v>2.68</v>
      </c>
      <c r="Y285" s="489">
        <v>3.77</v>
      </c>
      <c r="Z285" s="489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44">
        <v>3.6991367484</v>
      </c>
      <c r="BC285" s="645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0">
        <v>2.84</v>
      </c>
      <c r="P286" s="490">
        <v>2.79</v>
      </c>
      <c r="Q286" s="490">
        <v>3.68</v>
      </c>
      <c r="R286" s="490">
        <v>2.08</v>
      </c>
      <c r="S286" s="490">
        <v>2.4500000000000002</v>
      </c>
      <c r="T286" s="490">
        <v>2.42</v>
      </c>
      <c r="U286" s="490">
        <v>2.41</v>
      </c>
      <c r="V286" s="490">
        <v>3.76</v>
      </c>
      <c r="W286" s="490">
        <v>3.2</v>
      </c>
      <c r="X286" s="490">
        <v>2.82</v>
      </c>
      <c r="Y286" s="490">
        <v>3.78</v>
      </c>
      <c r="Z286" s="490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44">
        <v>3.5519444877000002</v>
      </c>
      <c r="BC286" s="645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89">
        <v>33.44</v>
      </c>
      <c r="P287" s="489">
        <v>28.95</v>
      </c>
      <c r="Q287" s="489">
        <v>34.96</v>
      </c>
      <c r="R287" s="489">
        <v>24.84</v>
      </c>
      <c r="S287" s="489">
        <v>34.42</v>
      </c>
      <c r="T287" s="489">
        <v>30.34</v>
      </c>
      <c r="U287" s="489">
        <v>31.87</v>
      </c>
      <c r="V287" s="489">
        <v>36.24</v>
      </c>
      <c r="W287" s="489">
        <v>27.36</v>
      </c>
      <c r="X287" s="489">
        <v>29.67</v>
      </c>
      <c r="Y287" s="489">
        <v>34.89</v>
      </c>
      <c r="Z287" s="489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44">
        <v>60.238874962399997</v>
      </c>
      <c r="BC287" s="645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0">
        <v>13.27</v>
      </c>
      <c r="P288" s="490">
        <v>10.56</v>
      </c>
      <c r="Q288" s="490">
        <v>12.36</v>
      </c>
      <c r="R288" s="490">
        <v>8.33</v>
      </c>
      <c r="S288" s="490">
        <v>11.47</v>
      </c>
      <c r="T288" s="490">
        <v>10.27</v>
      </c>
      <c r="U288" s="490">
        <v>10.66</v>
      </c>
      <c r="V288" s="490">
        <v>13.18</v>
      </c>
      <c r="W288" s="490">
        <v>9.8000000000000007</v>
      </c>
      <c r="X288" s="490">
        <v>9.8000000000000007</v>
      </c>
      <c r="Y288" s="490">
        <v>11.19</v>
      </c>
      <c r="Z288" s="490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44">
        <v>24.659763573399999</v>
      </c>
      <c r="BC288" s="645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89">
        <v>20.170000000000002</v>
      </c>
      <c r="P289" s="489">
        <v>18.399999999999999</v>
      </c>
      <c r="Q289" s="489">
        <v>22.6</v>
      </c>
      <c r="R289" s="489">
        <v>16.510000000000002</v>
      </c>
      <c r="S289" s="489">
        <v>22.96</v>
      </c>
      <c r="T289" s="489">
        <v>20.07</v>
      </c>
      <c r="U289" s="489">
        <v>21.2</v>
      </c>
      <c r="V289" s="489">
        <v>23.05</v>
      </c>
      <c r="W289" s="489">
        <v>17.57</v>
      </c>
      <c r="X289" s="489">
        <v>19.87</v>
      </c>
      <c r="Y289" s="489">
        <v>23.7</v>
      </c>
      <c r="Z289" s="489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44">
        <v>35.579111388999998</v>
      </c>
      <c r="BC289" s="645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0">
        <v>28.27</v>
      </c>
      <c r="P290" s="490">
        <v>23.66</v>
      </c>
      <c r="Q290" s="490">
        <v>30.27</v>
      </c>
      <c r="R290" s="490">
        <v>23.51</v>
      </c>
      <c r="S290" s="490">
        <v>30.95</v>
      </c>
      <c r="T290" s="490">
        <v>31.69</v>
      </c>
      <c r="U290" s="490">
        <v>31.63</v>
      </c>
      <c r="V290" s="490">
        <v>33.83</v>
      </c>
      <c r="W290" s="490">
        <v>26.71</v>
      </c>
      <c r="X290" s="490">
        <v>26.18</v>
      </c>
      <c r="Y290" s="490">
        <v>31.95</v>
      </c>
      <c r="Z290" s="490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44">
        <v>43.899469065799998</v>
      </c>
      <c r="BC290" s="645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89">
        <v>12.12</v>
      </c>
      <c r="P291" s="489">
        <v>13.06</v>
      </c>
      <c r="Q291" s="489">
        <v>14.19</v>
      </c>
      <c r="R291" s="489">
        <v>10.24</v>
      </c>
      <c r="S291" s="489">
        <v>14.32</v>
      </c>
      <c r="T291" s="489">
        <v>16.23</v>
      </c>
      <c r="U291" s="489">
        <v>16.059999999999999</v>
      </c>
      <c r="V291" s="489">
        <v>15.22</v>
      </c>
      <c r="W291" s="489">
        <v>11.05</v>
      </c>
      <c r="X291" s="489">
        <v>11.28</v>
      </c>
      <c r="Y291" s="489">
        <v>14.41</v>
      </c>
      <c r="Z291" s="489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44">
        <v>18.5843732656</v>
      </c>
      <c r="BC291" s="645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0">
        <v>16.149999999999999</v>
      </c>
      <c r="P292" s="490">
        <v>10.6</v>
      </c>
      <c r="Q292" s="490">
        <v>16.079999999999998</v>
      </c>
      <c r="R292" s="490">
        <v>13.27</v>
      </c>
      <c r="S292" s="490">
        <v>16.63</v>
      </c>
      <c r="T292" s="490">
        <v>15.46</v>
      </c>
      <c r="U292" s="490">
        <v>15.57</v>
      </c>
      <c r="V292" s="490">
        <v>18.62</v>
      </c>
      <c r="W292" s="490">
        <v>15.66</v>
      </c>
      <c r="X292" s="490">
        <v>14.89</v>
      </c>
      <c r="Y292" s="490">
        <v>17.54</v>
      </c>
      <c r="Z292" s="490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44">
        <v>25.315095800200002</v>
      </c>
      <c r="BC292" s="645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89">
        <v>24.81</v>
      </c>
      <c r="P293" s="489">
        <v>22.84</v>
      </c>
      <c r="Q293" s="489">
        <v>20.69</v>
      </c>
      <c r="R293" s="489">
        <v>18.12</v>
      </c>
      <c r="S293" s="489">
        <v>21.87</v>
      </c>
      <c r="T293" s="489">
        <v>20.78</v>
      </c>
      <c r="U293" s="489">
        <v>22.16</v>
      </c>
      <c r="V293" s="489">
        <v>30.27</v>
      </c>
      <c r="W293" s="489">
        <v>26.86</v>
      </c>
      <c r="X293" s="489">
        <v>29.08</v>
      </c>
      <c r="Y293" s="489">
        <v>30.46</v>
      </c>
      <c r="Z293" s="489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44">
        <v>39.711464888400002</v>
      </c>
      <c r="BC293" s="645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0">
        <v>0.52</v>
      </c>
      <c r="P294" s="490">
        <v>7.0000000000000007E-2</v>
      </c>
      <c r="Q294" s="490">
        <v>0.08</v>
      </c>
      <c r="R294" s="490">
        <v>0.13</v>
      </c>
      <c r="S294" s="490">
        <v>0.03</v>
      </c>
      <c r="T294" s="490">
        <v>0.02</v>
      </c>
      <c r="U294" s="490">
        <v>0.21</v>
      </c>
      <c r="V294" s="490">
        <v>0.05</v>
      </c>
      <c r="W294" s="490">
        <v>0.11</v>
      </c>
      <c r="X294" s="490">
        <v>0.08</v>
      </c>
      <c r="Y294" s="490">
        <v>0.03</v>
      </c>
      <c r="Z294" s="490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44">
        <v>0.125744297</v>
      </c>
      <c r="BC294" s="645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89">
        <v>0.99</v>
      </c>
      <c r="P295" s="489">
        <v>0.45</v>
      </c>
      <c r="Q295" s="489">
        <v>0.88</v>
      </c>
      <c r="R295" s="489">
        <v>0.41</v>
      </c>
      <c r="S295" s="489">
        <v>0.65</v>
      </c>
      <c r="T295" s="489">
        <v>0.69</v>
      </c>
      <c r="U295" s="489">
        <v>0.59</v>
      </c>
      <c r="V295" s="489">
        <v>0.84</v>
      </c>
      <c r="W295" s="489">
        <v>0.93</v>
      </c>
      <c r="X295" s="489">
        <v>0.93</v>
      </c>
      <c r="Y295" s="489">
        <v>1.07</v>
      </c>
      <c r="Z295" s="489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44">
        <v>1.7069109199000001</v>
      </c>
      <c r="BC295" s="645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0">
        <v>23.3</v>
      </c>
      <c r="P296" s="490">
        <v>22.33</v>
      </c>
      <c r="Q296" s="490">
        <v>19.73</v>
      </c>
      <c r="R296" s="490">
        <v>17.579999999999998</v>
      </c>
      <c r="S296" s="490">
        <v>21.19</v>
      </c>
      <c r="T296" s="490">
        <v>20.07</v>
      </c>
      <c r="U296" s="490">
        <v>21.35</v>
      </c>
      <c r="V296" s="490">
        <v>29.37</v>
      </c>
      <c r="W296" s="490">
        <v>25.81</v>
      </c>
      <c r="X296" s="490">
        <v>28.07</v>
      </c>
      <c r="Y296" s="490">
        <v>29.36</v>
      </c>
      <c r="Z296" s="490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44">
        <v>37.878809671500001</v>
      </c>
      <c r="BC296" s="645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89">
        <v>71.28</v>
      </c>
      <c r="P297" s="489">
        <v>63.01</v>
      </c>
      <c r="Q297" s="489">
        <v>59.23</v>
      </c>
      <c r="R297" s="489">
        <v>57.42</v>
      </c>
      <c r="S297" s="489">
        <v>71.02</v>
      </c>
      <c r="T297" s="489">
        <v>67.84</v>
      </c>
      <c r="U297" s="489">
        <v>61.05</v>
      </c>
      <c r="V297" s="489">
        <v>62.8</v>
      </c>
      <c r="W297" s="489">
        <v>56.93</v>
      </c>
      <c r="X297" s="489">
        <v>55.83</v>
      </c>
      <c r="Y297" s="489">
        <v>68.489999999999995</v>
      </c>
      <c r="Z297" s="489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44">
        <v>92.3278907065</v>
      </c>
      <c r="BC297" s="645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0">
        <v>20.82</v>
      </c>
      <c r="P298" s="490">
        <v>19.87</v>
      </c>
      <c r="Q298" s="490">
        <v>12.96</v>
      </c>
      <c r="R298" s="490">
        <v>16.47</v>
      </c>
      <c r="S298" s="490">
        <v>24.08</v>
      </c>
      <c r="T298" s="490">
        <v>17.68</v>
      </c>
      <c r="U298" s="490">
        <v>17.45</v>
      </c>
      <c r="V298" s="490">
        <v>17.18</v>
      </c>
      <c r="W298" s="490">
        <v>13.18</v>
      </c>
      <c r="X298" s="490">
        <v>14.78</v>
      </c>
      <c r="Y298" s="490">
        <v>18.3</v>
      </c>
      <c r="Z298" s="490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44">
        <v>27.321827220399999</v>
      </c>
      <c r="BC298" s="645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89">
        <v>11.16</v>
      </c>
      <c r="P299" s="489">
        <v>10.199999999999999</v>
      </c>
      <c r="Q299" s="489">
        <v>8.57</v>
      </c>
      <c r="R299" s="489">
        <v>7.75</v>
      </c>
      <c r="S299" s="489">
        <v>10.029999999999999</v>
      </c>
      <c r="T299" s="489">
        <v>11.49</v>
      </c>
      <c r="U299" s="489">
        <v>10.23</v>
      </c>
      <c r="V299" s="489">
        <v>11.29</v>
      </c>
      <c r="W299" s="489">
        <v>9.32</v>
      </c>
      <c r="X299" s="489">
        <v>8.5</v>
      </c>
      <c r="Y299" s="489">
        <v>10.07</v>
      </c>
      <c r="Z299" s="489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44">
        <v>12.511213445999999</v>
      </c>
      <c r="BC299" s="645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0">
        <v>17.190000000000001</v>
      </c>
      <c r="P300" s="490">
        <v>13.93</v>
      </c>
      <c r="Q300" s="490">
        <v>16.71</v>
      </c>
      <c r="R300" s="490">
        <v>16.72</v>
      </c>
      <c r="S300" s="490">
        <v>16.43</v>
      </c>
      <c r="T300" s="490">
        <v>15.98</v>
      </c>
      <c r="U300" s="490">
        <v>13.44</v>
      </c>
      <c r="V300" s="490">
        <v>15.03</v>
      </c>
      <c r="W300" s="490">
        <v>15.16</v>
      </c>
      <c r="X300" s="490">
        <v>12.29</v>
      </c>
      <c r="Y300" s="490">
        <v>16.63</v>
      </c>
      <c r="Z300" s="490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44">
        <v>23.8677260505</v>
      </c>
      <c r="BC300" s="645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89">
        <v>22.11</v>
      </c>
      <c r="P301" s="489">
        <v>19.02</v>
      </c>
      <c r="Q301" s="489">
        <v>20.99</v>
      </c>
      <c r="R301" s="489">
        <v>16.47</v>
      </c>
      <c r="S301" s="489">
        <v>20.49</v>
      </c>
      <c r="T301" s="489">
        <v>22.69</v>
      </c>
      <c r="U301" s="489">
        <v>19.93</v>
      </c>
      <c r="V301" s="489">
        <v>19.3</v>
      </c>
      <c r="W301" s="489">
        <v>19.28</v>
      </c>
      <c r="X301" s="489">
        <v>20.260000000000002</v>
      </c>
      <c r="Y301" s="489">
        <v>23.48</v>
      </c>
      <c r="Z301" s="489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44">
        <v>28.627123989600001</v>
      </c>
      <c r="BC301" s="645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0">
        <v>43</v>
      </c>
      <c r="P302" s="490">
        <v>35.200000000000003</v>
      </c>
      <c r="Q302" s="490">
        <v>44.76</v>
      </c>
      <c r="R302" s="490">
        <v>37.89</v>
      </c>
      <c r="S302" s="490">
        <v>42.05</v>
      </c>
      <c r="T302" s="490">
        <v>39.409999999999997</v>
      </c>
      <c r="U302" s="490">
        <v>37.94</v>
      </c>
      <c r="V302" s="490">
        <v>44.1</v>
      </c>
      <c r="W302" s="490">
        <v>41.47</v>
      </c>
      <c r="X302" s="490">
        <v>43.42</v>
      </c>
      <c r="Y302" s="490">
        <v>49.06</v>
      </c>
      <c r="Z302" s="490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44">
        <v>56.675815610199997</v>
      </c>
      <c r="BC302" s="645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89">
        <v>328.86</v>
      </c>
      <c r="P303" s="489">
        <v>306.35000000000002</v>
      </c>
      <c r="Q303" s="489">
        <v>420.91</v>
      </c>
      <c r="R303" s="489">
        <v>343.89</v>
      </c>
      <c r="S303" s="489">
        <v>355.65</v>
      </c>
      <c r="T303" s="489">
        <v>360.67</v>
      </c>
      <c r="U303" s="489">
        <v>319.23</v>
      </c>
      <c r="V303" s="489">
        <v>347.37</v>
      </c>
      <c r="W303" s="489">
        <v>278.79000000000002</v>
      </c>
      <c r="X303" s="489">
        <v>342.99</v>
      </c>
      <c r="Y303" s="489">
        <v>319.14999999999998</v>
      </c>
      <c r="Z303" s="489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44">
        <v>372.3959843838</v>
      </c>
      <c r="BC303" s="645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0">
        <v>209.15</v>
      </c>
      <c r="P304" s="490">
        <v>185.64</v>
      </c>
      <c r="Q304" s="490">
        <v>230.48</v>
      </c>
      <c r="R304" s="490">
        <v>206.4</v>
      </c>
      <c r="S304" s="490">
        <v>225.51</v>
      </c>
      <c r="T304" s="490">
        <v>210.27</v>
      </c>
      <c r="U304" s="490">
        <v>204.18</v>
      </c>
      <c r="V304" s="490">
        <v>233.9</v>
      </c>
      <c r="W304" s="490">
        <v>177.52</v>
      </c>
      <c r="X304" s="490">
        <v>220.2</v>
      </c>
      <c r="Y304" s="490">
        <v>219.71</v>
      </c>
      <c r="Z304" s="490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44">
        <v>259.7468404256</v>
      </c>
      <c r="BC304" s="645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89">
        <v>12.41</v>
      </c>
      <c r="P305" s="489">
        <v>9.57</v>
      </c>
      <c r="Q305" s="489">
        <v>13.4</v>
      </c>
      <c r="R305" s="489">
        <v>9.8800000000000008</v>
      </c>
      <c r="S305" s="489">
        <v>12.96</v>
      </c>
      <c r="T305" s="489">
        <v>10.18</v>
      </c>
      <c r="U305" s="489">
        <v>9.27</v>
      </c>
      <c r="V305" s="489">
        <v>10.24</v>
      </c>
      <c r="W305" s="489">
        <v>6.72</v>
      </c>
      <c r="X305" s="489">
        <v>9.32</v>
      </c>
      <c r="Y305" s="489">
        <v>7.96</v>
      </c>
      <c r="Z305" s="489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44">
        <v>13.8241103902</v>
      </c>
      <c r="BC305" s="645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0">
        <v>2.63</v>
      </c>
      <c r="P306" s="490">
        <v>5.88</v>
      </c>
      <c r="Q306" s="490">
        <v>4.71</v>
      </c>
      <c r="R306" s="490">
        <v>4.9000000000000004</v>
      </c>
      <c r="S306" s="490">
        <v>4.55</v>
      </c>
      <c r="T306" s="490">
        <v>5</v>
      </c>
      <c r="U306" s="490">
        <v>5.99</v>
      </c>
      <c r="V306" s="490">
        <v>5.89</v>
      </c>
      <c r="W306" s="490">
        <v>2.97</v>
      </c>
      <c r="X306" s="490">
        <v>3.39</v>
      </c>
      <c r="Y306" s="490">
        <v>4.57</v>
      </c>
      <c r="Z306" s="490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44">
        <v>4.4453828504999997</v>
      </c>
      <c r="BC306" s="645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89">
        <v>104.67</v>
      </c>
      <c r="P307" s="489">
        <v>105.27</v>
      </c>
      <c r="Q307" s="489">
        <v>172.32</v>
      </c>
      <c r="R307" s="489">
        <v>122.71</v>
      </c>
      <c r="S307" s="489">
        <v>112.64</v>
      </c>
      <c r="T307" s="489">
        <v>135.22</v>
      </c>
      <c r="U307" s="489">
        <v>99.78</v>
      </c>
      <c r="V307" s="489">
        <v>97.34</v>
      </c>
      <c r="W307" s="489">
        <v>91.59</v>
      </c>
      <c r="X307" s="489">
        <v>110.09</v>
      </c>
      <c r="Y307" s="489">
        <v>86.91</v>
      </c>
      <c r="Z307" s="489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44">
        <v>94.379650717499999</v>
      </c>
      <c r="BC307" s="645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0">
        <v>49.13</v>
      </c>
      <c r="P308" s="490">
        <v>48.66</v>
      </c>
      <c r="Q308" s="490">
        <v>57.29</v>
      </c>
      <c r="R308" s="490">
        <v>47.25</v>
      </c>
      <c r="S308" s="490">
        <v>57.42</v>
      </c>
      <c r="T308" s="490">
        <v>51.37</v>
      </c>
      <c r="U308" s="490">
        <v>49.71</v>
      </c>
      <c r="V308" s="490">
        <v>50.45</v>
      </c>
      <c r="W308" s="490">
        <v>40.11</v>
      </c>
      <c r="X308" s="490">
        <v>45.83</v>
      </c>
      <c r="Y308" s="490">
        <v>47.75</v>
      </c>
      <c r="Z308" s="490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44">
        <v>58.749262561599998</v>
      </c>
      <c r="BC308" s="645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89">
        <v>29.73</v>
      </c>
      <c r="P309" s="489">
        <v>28.81</v>
      </c>
      <c r="Q309" s="489">
        <v>34.71</v>
      </c>
      <c r="R309" s="489">
        <v>28.41</v>
      </c>
      <c r="S309" s="489">
        <v>32.03</v>
      </c>
      <c r="T309" s="489">
        <v>30.96</v>
      </c>
      <c r="U309" s="489">
        <v>28.58</v>
      </c>
      <c r="V309" s="489">
        <v>31.03</v>
      </c>
      <c r="W309" s="489">
        <v>25.86</v>
      </c>
      <c r="X309" s="489">
        <v>27.53</v>
      </c>
      <c r="Y309" s="489">
        <v>29.02</v>
      </c>
      <c r="Z309" s="489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44">
        <v>33.8136967035</v>
      </c>
      <c r="BC309" s="645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0">
        <v>6.52</v>
      </c>
      <c r="P310" s="490">
        <v>6.5</v>
      </c>
      <c r="Q310" s="490">
        <v>9.4700000000000006</v>
      </c>
      <c r="R310" s="490">
        <v>8.15</v>
      </c>
      <c r="S310" s="490">
        <v>10.77</v>
      </c>
      <c r="T310" s="490">
        <v>8.11</v>
      </c>
      <c r="U310" s="490">
        <v>6.27</v>
      </c>
      <c r="V310" s="490">
        <v>8.1300000000000008</v>
      </c>
      <c r="W310" s="490">
        <v>5.18</v>
      </c>
      <c r="X310" s="490">
        <v>7.54</v>
      </c>
      <c r="Y310" s="490">
        <v>6.71</v>
      </c>
      <c r="Z310" s="490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44">
        <v>8.0504513885000009</v>
      </c>
      <c r="BC310" s="645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89">
        <v>12.88</v>
      </c>
      <c r="P311" s="489">
        <v>13.34</v>
      </c>
      <c r="Q311" s="489">
        <v>13.11</v>
      </c>
      <c r="R311" s="489">
        <v>10.69</v>
      </c>
      <c r="S311" s="489">
        <v>14.62</v>
      </c>
      <c r="T311" s="489">
        <v>12.3</v>
      </c>
      <c r="U311" s="489">
        <v>14.87</v>
      </c>
      <c r="V311" s="489">
        <v>11.29</v>
      </c>
      <c r="W311" s="489">
        <v>9.07</v>
      </c>
      <c r="X311" s="489">
        <v>10.76</v>
      </c>
      <c r="Y311" s="489">
        <v>12.02</v>
      </c>
      <c r="Z311" s="489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44">
        <v>16.885114469600001</v>
      </c>
      <c r="BC311" s="645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0">
        <v>211.34</v>
      </c>
      <c r="P312" s="490">
        <v>164.97</v>
      </c>
      <c r="Q312" s="490">
        <v>220.83</v>
      </c>
      <c r="R312" s="490">
        <v>189.3</v>
      </c>
      <c r="S312" s="490">
        <v>220.74</v>
      </c>
      <c r="T312" s="490">
        <v>209.8</v>
      </c>
      <c r="U312" s="490">
        <v>197.79</v>
      </c>
      <c r="V312" s="490">
        <v>218.22</v>
      </c>
      <c r="W312" s="490">
        <v>182.67</v>
      </c>
      <c r="X312" s="490">
        <v>208.42</v>
      </c>
      <c r="Y312" s="490">
        <v>209.37</v>
      </c>
      <c r="Z312" s="490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44">
        <v>291.83674587040002</v>
      </c>
      <c r="BC312" s="645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89">
        <v>5.85</v>
      </c>
      <c r="P313" s="489">
        <v>4.8</v>
      </c>
      <c r="Q313" s="489">
        <v>6.29</v>
      </c>
      <c r="R313" s="489">
        <v>5.46</v>
      </c>
      <c r="S313" s="489">
        <v>6.24</v>
      </c>
      <c r="T313" s="489">
        <v>5.97</v>
      </c>
      <c r="U313" s="489">
        <v>5.17</v>
      </c>
      <c r="V313" s="489">
        <v>5.4</v>
      </c>
      <c r="W313" s="489">
        <v>4.13</v>
      </c>
      <c r="X313" s="489">
        <v>4.88</v>
      </c>
      <c r="Y313" s="489">
        <v>4.93</v>
      </c>
      <c r="Z313" s="489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44">
        <v>5.293701113</v>
      </c>
      <c r="BC313" s="645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0">
        <v>41.49</v>
      </c>
      <c r="P314" s="490">
        <v>30.28</v>
      </c>
      <c r="Q314" s="490">
        <v>41.92</v>
      </c>
      <c r="R314" s="490">
        <v>42.28</v>
      </c>
      <c r="S314" s="490">
        <v>48.24</v>
      </c>
      <c r="T314" s="490">
        <v>45.42</v>
      </c>
      <c r="U314" s="490">
        <v>43.35</v>
      </c>
      <c r="V314" s="490">
        <v>47.93</v>
      </c>
      <c r="W314" s="490">
        <v>40.71</v>
      </c>
      <c r="X314" s="490">
        <v>48.36</v>
      </c>
      <c r="Y314" s="490">
        <v>43.25</v>
      </c>
      <c r="Z314" s="490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44">
        <v>96.888699559599999</v>
      </c>
      <c r="BC314" s="645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89">
        <v>79.16</v>
      </c>
      <c r="P315" s="489">
        <v>65.61</v>
      </c>
      <c r="Q315" s="489">
        <v>83.18</v>
      </c>
      <c r="R315" s="489">
        <v>67.3</v>
      </c>
      <c r="S315" s="489">
        <v>82.68</v>
      </c>
      <c r="T315" s="489">
        <v>74.790000000000006</v>
      </c>
      <c r="U315" s="489">
        <v>71.510000000000005</v>
      </c>
      <c r="V315" s="489">
        <v>74.77</v>
      </c>
      <c r="W315" s="489">
        <v>60.93</v>
      </c>
      <c r="X315" s="489">
        <v>73.209999999999994</v>
      </c>
      <c r="Y315" s="489">
        <v>65.790000000000006</v>
      </c>
      <c r="Z315" s="489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44">
        <v>69.626617983200006</v>
      </c>
      <c r="BC315" s="645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0">
        <v>14.01</v>
      </c>
      <c r="P316" s="490">
        <v>9.0500000000000007</v>
      </c>
      <c r="Q316" s="490">
        <v>13.8</v>
      </c>
      <c r="R316" s="490">
        <v>12.46</v>
      </c>
      <c r="S316" s="490">
        <v>14.1</v>
      </c>
      <c r="T316" s="490">
        <v>15.15</v>
      </c>
      <c r="U316" s="490">
        <v>12.17</v>
      </c>
      <c r="V316" s="490">
        <v>14.02</v>
      </c>
      <c r="W316" s="490">
        <v>11.95</v>
      </c>
      <c r="X316" s="490">
        <v>11.78</v>
      </c>
      <c r="Y316" s="490">
        <v>15.28</v>
      </c>
      <c r="Z316" s="490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44">
        <v>17.5017381366</v>
      </c>
      <c r="BC316" s="645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89">
        <v>65.150000000000006</v>
      </c>
      <c r="P317" s="489">
        <v>56.56</v>
      </c>
      <c r="Q317" s="489">
        <v>69.38</v>
      </c>
      <c r="R317" s="489">
        <v>54.84</v>
      </c>
      <c r="S317" s="489">
        <v>68.59</v>
      </c>
      <c r="T317" s="489">
        <v>59.64</v>
      </c>
      <c r="U317" s="489">
        <v>59.34</v>
      </c>
      <c r="V317" s="489">
        <v>60.75</v>
      </c>
      <c r="W317" s="489">
        <v>48.98</v>
      </c>
      <c r="X317" s="489">
        <v>61.43</v>
      </c>
      <c r="Y317" s="489">
        <v>50.51</v>
      </c>
      <c r="Z317" s="489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44">
        <v>52.124879846600003</v>
      </c>
      <c r="BC317" s="645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0">
        <v>84.85</v>
      </c>
      <c r="P318" s="490">
        <v>64.290000000000006</v>
      </c>
      <c r="Q318" s="490">
        <v>89.45</v>
      </c>
      <c r="R318" s="490">
        <v>74.260000000000005</v>
      </c>
      <c r="S318" s="490">
        <v>83.57</v>
      </c>
      <c r="T318" s="490">
        <v>83.62</v>
      </c>
      <c r="U318" s="490">
        <v>77.75</v>
      </c>
      <c r="V318" s="490">
        <v>90.12</v>
      </c>
      <c r="W318" s="490">
        <v>76.900000000000006</v>
      </c>
      <c r="X318" s="490">
        <v>81.98</v>
      </c>
      <c r="Y318" s="490">
        <v>95.4</v>
      </c>
      <c r="Z318" s="490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44">
        <v>120.02772721460001</v>
      </c>
      <c r="BC318" s="645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89">
        <v>3.86</v>
      </c>
      <c r="P319" s="489">
        <v>3.55</v>
      </c>
      <c r="Q319" s="489">
        <v>4.45</v>
      </c>
      <c r="R319" s="489">
        <v>3.87</v>
      </c>
      <c r="S319" s="489">
        <v>3.73</v>
      </c>
      <c r="T319" s="489">
        <v>3.72</v>
      </c>
      <c r="U319" s="489">
        <v>3.6</v>
      </c>
      <c r="V319" s="489">
        <v>3.88</v>
      </c>
      <c r="W319" s="489">
        <v>3.66</v>
      </c>
      <c r="X319" s="489">
        <v>3.95</v>
      </c>
      <c r="Y319" s="489">
        <v>3.27</v>
      </c>
      <c r="Z319" s="489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44">
        <v>4.9358855385</v>
      </c>
      <c r="BC319" s="645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0">
        <v>17.02</v>
      </c>
      <c r="P320" s="490">
        <v>11.54</v>
      </c>
      <c r="Q320" s="490">
        <v>16.97</v>
      </c>
      <c r="R320" s="490">
        <v>12.72</v>
      </c>
      <c r="S320" s="490">
        <v>14.79</v>
      </c>
      <c r="T320" s="490">
        <v>15.6</v>
      </c>
      <c r="U320" s="490">
        <v>12.86</v>
      </c>
      <c r="V320" s="490">
        <v>16.22</v>
      </c>
      <c r="W320" s="490">
        <v>13.39</v>
      </c>
      <c r="X320" s="490">
        <v>14.73</v>
      </c>
      <c r="Y320" s="490">
        <v>15.58</v>
      </c>
      <c r="Z320" s="490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44">
        <v>21.158067790499999</v>
      </c>
      <c r="BC320" s="645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89">
        <v>18.829999999999998</v>
      </c>
      <c r="P321" s="489">
        <v>17.96</v>
      </c>
      <c r="Q321" s="489">
        <v>23.75</v>
      </c>
      <c r="R321" s="489">
        <v>19.03</v>
      </c>
      <c r="S321" s="489">
        <v>20.059999999999999</v>
      </c>
      <c r="T321" s="489">
        <v>18.48</v>
      </c>
      <c r="U321" s="489">
        <v>18.53</v>
      </c>
      <c r="V321" s="489">
        <v>21.15</v>
      </c>
      <c r="W321" s="489">
        <v>17.46</v>
      </c>
      <c r="X321" s="489">
        <v>20.73</v>
      </c>
      <c r="Y321" s="489">
        <v>23.72</v>
      </c>
      <c r="Z321" s="489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44">
        <v>28.298192167300002</v>
      </c>
      <c r="BC321" s="645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0">
        <v>45.14</v>
      </c>
      <c r="P322" s="490">
        <v>31.23</v>
      </c>
      <c r="Q322" s="490">
        <v>44.28</v>
      </c>
      <c r="R322" s="490">
        <v>38.65</v>
      </c>
      <c r="S322" s="490">
        <v>44.99</v>
      </c>
      <c r="T322" s="490">
        <v>45.82</v>
      </c>
      <c r="U322" s="490">
        <v>42.76</v>
      </c>
      <c r="V322" s="490">
        <v>48.88</v>
      </c>
      <c r="W322" s="490">
        <v>42.39</v>
      </c>
      <c r="X322" s="490">
        <v>42.57</v>
      </c>
      <c r="Y322" s="490">
        <v>52.83</v>
      </c>
      <c r="Z322" s="490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44">
        <v>65.635581718300003</v>
      </c>
      <c r="BC322" s="645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89">
        <v>3.51</v>
      </c>
      <c r="P323" s="489">
        <v>2.34</v>
      </c>
      <c r="Q323" s="489">
        <v>2.15</v>
      </c>
      <c r="R323" s="489">
        <v>2.08</v>
      </c>
      <c r="S323" s="489">
        <v>2.59</v>
      </c>
      <c r="T323" s="489">
        <v>2.35</v>
      </c>
      <c r="U323" s="489">
        <v>2.2200000000000002</v>
      </c>
      <c r="V323" s="489">
        <v>2.31</v>
      </c>
      <c r="W323" s="489">
        <v>2.63</v>
      </c>
      <c r="X323" s="489">
        <v>2.5299999999999998</v>
      </c>
      <c r="Y323" s="489">
        <v>2.67</v>
      </c>
      <c r="Z323" s="489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44">
        <v>6.4699697756000001</v>
      </c>
      <c r="BC323" s="645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0">
        <v>2.16</v>
      </c>
      <c r="P324" s="490">
        <v>1.01</v>
      </c>
      <c r="Q324" s="490">
        <v>0.53</v>
      </c>
      <c r="R324" s="490">
        <v>0.67</v>
      </c>
      <c r="S324" s="490">
        <v>0.65</v>
      </c>
      <c r="T324" s="490">
        <v>0.65</v>
      </c>
      <c r="U324" s="490">
        <v>0.86</v>
      </c>
      <c r="V324" s="490">
        <v>0.7</v>
      </c>
      <c r="W324" s="490">
        <v>0.63</v>
      </c>
      <c r="X324" s="490">
        <v>0.81</v>
      </c>
      <c r="Y324" s="490">
        <v>0.99</v>
      </c>
      <c r="Z324" s="490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44">
        <v>2.9401846514000001</v>
      </c>
      <c r="BC324" s="645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89">
        <v>1.35</v>
      </c>
      <c r="P325" s="489">
        <v>1.33</v>
      </c>
      <c r="Q325" s="489">
        <v>1.63</v>
      </c>
      <c r="R325" s="489">
        <v>1.41</v>
      </c>
      <c r="S325" s="489">
        <v>1.94</v>
      </c>
      <c r="T325" s="489">
        <v>1.7</v>
      </c>
      <c r="U325" s="489">
        <v>1.36</v>
      </c>
      <c r="V325" s="489">
        <v>1.62</v>
      </c>
      <c r="W325" s="489">
        <v>2.0099999999999998</v>
      </c>
      <c r="X325" s="489">
        <v>1.72</v>
      </c>
      <c r="Y325" s="489">
        <v>1.68</v>
      </c>
      <c r="Z325" s="489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44">
        <v>3.5297851242</v>
      </c>
      <c r="BC325" s="645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0">
        <v>137.77000000000001</v>
      </c>
      <c r="P326" s="490">
        <v>79.680000000000007</v>
      </c>
      <c r="Q326" s="490">
        <v>122.45</v>
      </c>
      <c r="R326" s="490">
        <v>118.79</v>
      </c>
      <c r="S326" s="490">
        <v>133.11000000000001</v>
      </c>
      <c r="T326" s="490">
        <v>127.85</v>
      </c>
      <c r="U326" s="490">
        <v>116.33</v>
      </c>
      <c r="V326" s="490">
        <v>136.82</v>
      </c>
      <c r="W326" s="490">
        <v>112.9</v>
      </c>
      <c r="X326" s="490">
        <v>122.52</v>
      </c>
      <c r="Y326" s="490">
        <v>147.97999999999999</v>
      </c>
      <c r="Z326" s="490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44">
        <v>203.52728560599999</v>
      </c>
      <c r="BC326" s="645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89">
        <v>20.52</v>
      </c>
      <c r="P327" s="489">
        <v>7.26</v>
      </c>
      <c r="Q327" s="489">
        <v>14.49</v>
      </c>
      <c r="R327" s="489">
        <v>14.96</v>
      </c>
      <c r="S327" s="489">
        <v>16.62</v>
      </c>
      <c r="T327" s="489">
        <v>16.25</v>
      </c>
      <c r="U327" s="489">
        <v>13.66</v>
      </c>
      <c r="V327" s="489">
        <v>16.14</v>
      </c>
      <c r="W327" s="489">
        <v>14.08</v>
      </c>
      <c r="X327" s="489">
        <v>14.18</v>
      </c>
      <c r="Y327" s="489">
        <v>19.63</v>
      </c>
      <c r="Z327" s="489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44">
        <v>22.2041867893</v>
      </c>
      <c r="BC327" s="645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0">
        <v>117.25</v>
      </c>
      <c r="P328" s="490">
        <v>72.41</v>
      </c>
      <c r="Q328" s="490">
        <v>107.96</v>
      </c>
      <c r="R328" s="490">
        <v>103.83</v>
      </c>
      <c r="S328" s="490">
        <v>116.49</v>
      </c>
      <c r="T328" s="490">
        <v>111.6</v>
      </c>
      <c r="U328" s="490">
        <v>102.67</v>
      </c>
      <c r="V328" s="490">
        <v>120.68</v>
      </c>
      <c r="W328" s="490">
        <v>98.81</v>
      </c>
      <c r="X328" s="490">
        <v>108.34</v>
      </c>
      <c r="Y328" s="490">
        <v>128.35</v>
      </c>
      <c r="Z328" s="490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44">
        <v>181.3230988167</v>
      </c>
      <c r="BC328" s="645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89">
        <v>34.81</v>
      </c>
      <c r="P329" s="489">
        <v>25.86</v>
      </c>
      <c r="Q329" s="489">
        <v>36.76</v>
      </c>
      <c r="R329" s="489">
        <v>32.1</v>
      </c>
      <c r="S329" s="489">
        <v>38.76</v>
      </c>
      <c r="T329" s="489">
        <v>32.909999999999997</v>
      </c>
      <c r="U329" s="489">
        <v>32.11</v>
      </c>
      <c r="V329" s="489">
        <v>46.28</v>
      </c>
      <c r="W329" s="489">
        <v>37.61</v>
      </c>
      <c r="X329" s="489">
        <v>37.67</v>
      </c>
      <c r="Y329" s="489">
        <v>37.46</v>
      </c>
      <c r="Z329" s="489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44">
        <v>63.216289795800002</v>
      </c>
      <c r="BC329" s="645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0">
        <v>19.989999999999998</v>
      </c>
      <c r="P330" s="490">
        <v>14.36</v>
      </c>
      <c r="Q330" s="490">
        <v>20.38</v>
      </c>
      <c r="R330" s="490">
        <v>18.63</v>
      </c>
      <c r="S330" s="490">
        <v>22.84</v>
      </c>
      <c r="T330" s="490">
        <v>19.3</v>
      </c>
      <c r="U330" s="490">
        <v>19.309999999999999</v>
      </c>
      <c r="V330" s="490">
        <v>26.75</v>
      </c>
      <c r="W330" s="490">
        <v>21.03</v>
      </c>
      <c r="X330" s="490">
        <v>21.73</v>
      </c>
      <c r="Y330" s="490">
        <v>21.52</v>
      </c>
      <c r="Z330" s="490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44">
        <v>39.460052150499997</v>
      </c>
      <c r="BC330" s="645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89">
        <v>10.39</v>
      </c>
      <c r="P331" s="489">
        <v>7.92</v>
      </c>
      <c r="Q331" s="489">
        <v>11.26</v>
      </c>
      <c r="R331" s="489">
        <v>10.08</v>
      </c>
      <c r="S331" s="489">
        <v>11.7</v>
      </c>
      <c r="T331" s="489">
        <v>9.9</v>
      </c>
      <c r="U331" s="489">
        <v>10.09</v>
      </c>
      <c r="V331" s="489">
        <v>15.19</v>
      </c>
      <c r="W331" s="489">
        <v>13.04</v>
      </c>
      <c r="X331" s="489">
        <v>11.51</v>
      </c>
      <c r="Y331" s="489">
        <v>11.98</v>
      </c>
      <c r="Z331" s="489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44">
        <v>19.353333174799999</v>
      </c>
      <c r="BC331" s="645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0">
        <v>4.43</v>
      </c>
      <c r="P332" s="490">
        <v>3.58</v>
      </c>
      <c r="Q332" s="490">
        <v>5.12</v>
      </c>
      <c r="R332" s="490">
        <v>3.39</v>
      </c>
      <c r="S332" s="490">
        <v>4.22</v>
      </c>
      <c r="T332" s="490">
        <v>3.71</v>
      </c>
      <c r="U332" s="490">
        <v>2.72</v>
      </c>
      <c r="V332" s="490">
        <v>4.3499999999999996</v>
      </c>
      <c r="W332" s="490">
        <v>3.53</v>
      </c>
      <c r="X332" s="490">
        <v>4.43</v>
      </c>
      <c r="Y332" s="490">
        <v>3.96</v>
      </c>
      <c r="Z332" s="490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44">
        <v>4.4029044705000002</v>
      </c>
      <c r="BC332" s="645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89">
        <v>16.23</v>
      </c>
      <c r="P333" s="489">
        <v>14.3</v>
      </c>
      <c r="Q333" s="489">
        <v>18.64</v>
      </c>
      <c r="R333" s="489">
        <v>12.55</v>
      </c>
      <c r="S333" s="489">
        <v>17.14</v>
      </c>
      <c r="T333" s="489">
        <v>15.5</v>
      </c>
      <c r="U333" s="489">
        <v>14.88</v>
      </c>
      <c r="V333" s="489">
        <v>16.32</v>
      </c>
      <c r="W333" s="489">
        <v>14.5</v>
      </c>
      <c r="X333" s="489">
        <v>14.29</v>
      </c>
      <c r="Y333" s="489">
        <v>15.96</v>
      </c>
      <c r="Z333" s="489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44">
        <v>20.450698366299999</v>
      </c>
      <c r="BC333" s="645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0">
        <v>35.380000000000003</v>
      </c>
      <c r="P334" s="490">
        <v>28.97</v>
      </c>
      <c r="Q334" s="490">
        <v>38</v>
      </c>
      <c r="R334" s="490">
        <v>30.3</v>
      </c>
      <c r="S334" s="490">
        <v>34.200000000000003</v>
      </c>
      <c r="T334" s="490">
        <v>35.5</v>
      </c>
      <c r="U334" s="490">
        <v>29.75</v>
      </c>
      <c r="V334" s="490">
        <v>31.83</v>
      </c>
      <c r="W334" s="490">
        <v>31.07</v>
      </c>
      <c r="X334" s="490">
        <v>29.11</v>
      </c>
      <c r="Y334" s="490">
        <v>39.270000000000003</v>
      </c>
      <c r="Z334" s="490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44">
        <v>44.495697152200002</v>
      </c>
      <c r="BC334" s="645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89">
        <v>2.66</v>
      </c>
      <c r="P335" s="489">
        <v>2.72</v>
      </c>
      <c r="Q335" s="489">
        <v>6.39</v>
      </c>
      <c r="R335" s="489">
        <v>2.42</v>
      </c>
      <c r="S335" s="489">
        <v>3.11</v>
      </c>
      <c r="T335" s="489">
        <v>3.92</v>
      </c>
      <c r="U335" s="489">
        <v>2.7</v>
      </c>
      <c r="V335" s="489">
        <v>2.4500000000000002</v>
      </c>
      <c r="W335" s="489">
        <v>2.4</v>
      </c>
      <c r="X335" s="489">
        <v>3.08</v>
      </c>
      <c r="Y335" s="489">
        <v>2.84</v>
      </c>
      <c r="Z335" s="489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44">
        <v>3.4408870345999998</v>
      </c>
      <c r="BC335" s="645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0">
        <v>32.729999999999997</v>
      </c>
      <c r="P336" s="490">
        <v>26.25</v>
      </c>
      <c r="Q336" s="490">
        <v>31.61</v>
      </c>
      <c r="R336" s="490">
        <v>27.88</v>
      </c>
      <c r="S336" s="490">
        <v>31.08</v>
      </c>
      <c r="T336" s="490">
        <v>31.58</v>
      </c>
      <c r="U336" s="490">
        <v>27.04</v>
      </c>
      <c r="V336" s="490">
        <v>29.37</v>
      </c>
      <c r="W336" s="490">
        <v>28.67</v>
      </c>
      <c r="X336" s="490">
        <v>26.03</v>
      </c>
      <c r="Y336" s="490">
        <v>36.43</v>
      </c>
      <c r="Z336" s="490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44">
        <v>41.054810117599999</v>
      </c>
      <c r="BC336" s="645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89">
        <v>35.26</v>
      </c>
      <c r="P337" s="489">
        <v>31.45</v>
      </c>
      <c r="Q337" s="489">
        <v>36.49</v>
      </c>
      <c r="R337" s="489">
        <v>29.72</v>
      </c>
      <c r="S337" s="489">
        <v>42.94</v>
      </c>
      <c r="T337" s="489">
        <v>33.549999999999997</v>
      </c>
      <c r="U337" s="489">
        <v>36</v>
      </c>
      <c r="V337" s="489">
        <v>41.32</v>
      </c>
      <c r="W337" s="489">
        <v>36.93</v>
      </c>
      <c r="X337" s="489">
        <v>39.81</v>
      </c>
      <c r="Y337" s="489">
        <v>38.6</v>
      </c>
      <c r="Z337" s="489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44">
        <v>62.540588269399997</v>
      </c>
      <c r="BC337" s="645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0">
        <v>5.52</v>
      </c>
      <c r="P338" s="490">
        <v>3.67</v>
      </c>
      <c r="Q338" s="490">
        <v>4.97</v>
      </c>
      <c r="R338" s="490">
        <v>3.45</v>
      </c>
      <c r="S338" s="490">
        <v>5.41</v>
      </c>
      <c r="T338" s="490">
        <v>4.5599999999999996</v>
      </c>
      <c r="U338" s="490">
        <v>4.59</v>
      </c>
      <c r="V338" s="490">
        <v>5.21</v>
      </c>
      <c r="W338" s="490">
        <v>3.23</v>
      </c>
      <c r="X338" s="490">
        <v>4.24</v>
      </c>
      <c r="Y338" s="490">
        <v>4.43</v>
      </c>
      <c r="Z338" s="490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44">
        <v>4.1815219262000003</v>
      </c>
      <c r="BC338" s="645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89">
        <v>10.85</v>
      </c>
      <c r="P339" s="489">
        <v>9.9700000000000006</v>
      </c>
      <c r="Q339" s="489">
        <v>10.61</v>
      </c>
      <c r="R339" s="489">
        <v>10.19</v>
      </c>
      <c r="S339" s="489">
        <v>12</v>
      </c>
      <c r="T339" s="489">
        <v>8.48</v>
      </c>
      <c r="U339" s="489">
        <v>9.35</v>
      </c>
      <c r="V339" s="489">
        <v>10.93</v>
      </c>
      <c r="W339" s="489">
        <v>9.49</v>
      </c>
      <c r="X339" s="489">
        <v>12.62</v>
      </c>
      <c r="Y339" s="489">
        <v>12.5</v>
      </c>
      <c r="Z339" s="489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44">
        <v>27.2250935241</v>
      </c>
      <c r="BC339" s="645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0">
        <v>13.85</v>
      </c>
      <c r="P340" s="490">
        <v>12.26</v>
      </c>
      <c r="Q340" s="490">
        <v>15.22</v>
      </c>
      <c r="R340" s="490">
        <v>13.51</v>
      </c>
      <c r="S340" s="490">
        <v>13.46</v>
      </c>
      <c r="T340" s="490">
        <v>11.52</v>
      </c>
      <c r="U340" s="490">
        <v>11.55</v>
      </c>
      <c r="V340" s="490">
        <v>13.91</v>
      </c>
      <c r="W340" s="490">
        <v>12.69</v>
      </c>
      <c r="X340" s="490">
        <v>12.64</v>
      </c>
      <c r="Y340" s="490">
        <v>15.26</v>
      </c>
      <c r="Z340" s="490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44">
        <v>21.435604939299999</v>
      </c>
      <c r="BC340" s="645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89">
        <v>4.68</v>
      </c>
      <c r="P341" s="489">
        <v>5.34</v>
      </c>
      <c r="Q341" s="489">
        <v>5.22</v>
      </c>
      <c r="R341" s="489">
        <v>2.23</v>
      </c>
      <c r="S341" s="489">
        <v>11.75</v>
      </c>
      <c r="T341" s="489">
        <v>8.39</v>
      </c>
      <c r="U341" s="489">
        <v>9.7899999999999991</v>
      </c>
      <c r="V341" s="489">
        <v>10.34</v>
      </c>
      <c r="W341" s="489">
        <v>9.52</v>
      </c>
      <c r="X341" s="489">
        <v>7.81</v>
      </c>
      <c r="Y341" s="489">
        <v>4.84</v>
      </c>
      <c r="Z341" s="489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44">
        <v>7.5040464576000003</v>
      </c>
      <c r="BC341" s="645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0">
        <v>0.36</v>
      </c>
      <c r="P342" s="490">
        <v>0.21</v>
      </c>
      <c r="Q342" s="490">
        <v>0.46</v>
      </c>
      <c r="R342" s="490">
        <v>0.35</v>
      </c>
      <c r="S342" s="490">
        <v>0.33</v>
      </c>
      <c r="T342" s="490">
        <v>0.59</v>
      </c>
      <c r="U342" s="490">
        <v>0.73</v>
      </c>
      <c r="V342" s="490">
        <v>0.93</v>
      </c>
      <c r="W342" s="490">
        <v>2</v>
      </c>
      <c r="X342" s="490">
        <v>2.5</v>
      </c>
      <c r="Y342" s="490">
        <v>1.57</v>
      </c>
      <c r="Z342" s="490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44">
        <v>2.1943214221999998</v>
      </c>
      <c r="BC342" s="645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89">
        <v>920.63</v>
      </c>
      <c r="P343" s="489">
        <v>500.79</v>
      </c>
      <c r="Q343" s="489">
        <v>630.44000000000005</v>
      </c>
      <c r="R343" s="489">
        <v>606.58000000000004</v>
      </c>
      <c r="S343" s="489">
        <v>602.67999999999995</v>
      </c>
      <c r="T343" s="489">
        <v>513.16999999999996</v>
      </c>
      <c r="U343" s="489">
        <v>676.88</v>
      </c>
      <c r="V343" s="489">
        <v>542.25</v>
      </c>
      <c r="W343" s="489">
        <v>769.6</v>
      </c>
      <c r="X343" s="489">
        <v>882.43</v>
      </c>
      <c r="Y343" s="489">
        <v>730.42</v>
      </c>
      <c r="Z343" s="489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44">
        <v>844.46658614859996</v>
      </c>
      <c r="BC343" s="645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0">
        <v>48.16</v>
      </c>
      <c r="P344" s="490">
        <v>45.52</v>
      </c>
      <c r="Q344" s="490">
        <v>61.46</v>
      </c>
      <c r="R344" s="490">
        <v>49.9</v>
      </c>
      <c r="S344" s="490">
        <v>65.56</v>
      </c>
      <c r="T344" s="490">
        <v>47.12</v>
      </c>
      <c r="U344" s="490">
        <v>38.619999999999997</v>
      </c>
      <c r="V344" s="490">
        <v>42.8</v>
      </c>
      <c r="W344" s="490">
        <v>30.35</v>
      </c>
      <c r="X344" s="490">
        <v>34.25</v>
      </c>
      <c r="Y344" s="490">
        <v>44.49</v>
      </c>
      <c r="Z344" s="490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44">
        <v>79.704755582700002</v>
      </c>
      <c r="BC344" s="645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89">
        <v>45.51</v>
      </c>
      <c r="P345" s="489">
        <v>29.37</v>
      </c>
      <c r="Q345" s="489">
        <v>45.71</v>
      </c>
      <c r="R345" s="489">
        <v>43.69</v>
      </c>
      <c r="S345" s="489">
        <v>51.36</v>
      </c>
      <c r="T345" s="489">
        <v>41.84</v>
      </c>
      <c r="U345" s="489">
        <v>37.479999999999997</v>
      </c>
      <c r="V345" s="489">
        <v>43.65</v>
      </c>
      <c r="W345" s="489">
        <v>40.71</v>
      </c>
      <c r="X345" s="489">
        <v>41.59</v>
      </c>
      <c r="Y345" s="489">
        <v>45.37</v>
      </c>
      <c r="Z345" s="489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44">
        <v>58.825035435799997</v>
      </c>
      <c r="BC345" s="645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0">
        <v>62.63</v>
      </c>
      <c r="P346" s="490">
        <v>46.07</v>
      </c>
      <c r="Q346" s="490">
        <v>55.57</v>
      </c>
      <c r="R346" s="490">
        <v>53.08</v>
      </c>
      <c r="S346" s="490">
        <v>58.57</v>
      </c>
      <c r="T346" s="490">
        <v>50.61</v>
      </c>
      <c r="U346" s="490">
        <v>64.59</v>
      </c>
      <c r="V346" s="490">
        <v>57.61</v>
      </c>
      <c r="W346" s="490">
        <v>59.77</v>
      </c>
      <c r="X346" s="490">
        <v>61.15</v>
      </c>
      <c r="Y346" s="490">
        <v>54.38</v>
      </c>
      <c r="Z346" s="490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44">
        <v>84.563819367400001</v>
      </c>
      <c r="BC346" s="645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89">
        <v>0.04</v>
      </c>
      <c r="P347" s="489">
        <v>0.02</v>
      </c>
      <c r="Q347" s="489">
        <v>0.05</v>
      </c>
      <c r="R347" s="489">
        <v>0.06</v>
      </c>
      <c r="S347" s="489">
        <v>0.04</v>
      </c>
      <c r="T347" s="489">
        <v>0.02</v>
      </c>
      <c r="U347" s="489">
        <v>0.02</v>
      </c>
      <c r="V347" s="489">
        <v>0.01</v>
      </c>
      <c r="W347" s="489">
        <v>0.01</v>
      </c>
      <c r="X347" s="489">
        <v>0.02</v>
      </c>
      <c r="Y347" s="489">
        <v>0.01</v>
      </c>
      <c r="Z347" s="489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44">
        <v>4.1810332300000003E-2</v>
      </c>
      <c r="BC347" s="645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0">
        <v>13.58</v>
      </c>
      <c r="P348" s="490">
        <v>15.13</v>
      </c>
      <c r="Q348" s="490">
        <v>17.079999999999998</v>
      </c>
      <c r="R348" s="490">
        <v>16.8</v>
      </c>
      <c r="S348" s="490">
        <v>15.84</v>
      </c>
      <c r="T348" s="490">
        <v>11.4</v>
      </c>
      <c r="U348" s="490">
        <v>10.72</v>
      </c>
      <c r="V348" s="490">
        <v>12.03</v>
      </c>
      <c r="W348" s="490">
        <v>11.01</v>
      </c>
      <c r="X348" s="490">
        <v>11.67</v>
      </c>
      <c r="Y348" s="490">
        <v>14.91</v>
      </c>
      <c r="Z348" s="490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44">
        <v>22.001400718100001</v>
      </c>
      <c r="BC348" s="645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89">
        <v>710.23</v>
      </c>
      <c r="P349" s="489">
        <v>336.51</v>
      </c>
      <c r="Q349" s="489">
        <v>409.97</v>
      </c>
      <c r="R349" s="489">
        <v>405.47</v>
      </c>
      <c r="S349" s="489">
        <v>368.73</v>
      </c>
      <c r="T349" s="489">
        <v>322.45</v>
      </c>
      <c r="U349" s="489">
        <v>486.38</v>
      </c>
      <c r="V349" s="489">
        <v>345.3</v>
      </c>
      <c r="W349" s="489">
        <v>595.38</v>
      </c>
      <c r="X349" s="489">
        <v>695.13</v>
      </c>
      <c r="Y349" s="489">
        <v>530.5</v>
      </c>
      <c r="Z349" s="489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44">
        <v>551.67009968360003</v>
      </c>
      <c r="BC349" s="645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0">
        <v>7.32</v>
      </c>
      <c r="P350" s="490">
        <v>6.75</v>
      </c>
      <c r="Q350" s="490">
        <v>8.86</v>
      </c>
      <c r="R350" s="490">
        <v>9</v>
      </c>
      <c r="S350" s="490">
        <v>9.89</v>
      </c>
      <c r="T350" s="490">
        <v>9.84</v>
      </c>
      <c r="U350" s="490">
        <v>7.28</v>
      </c>
      <c r="V350" s="490">
        <v>8.5299999999999994</v>
      </c>
      <c r="W350" s="490">
        <v>6.06</v>
      </c>
      <c r="X350" s="490">
        <v>7.85</v>
      </c>
      <c r="Y350" s="490">
        <v>7.76</v>
      </c>
      <c r="Z350" s="490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44">
        <v>8.3139246366999995</v>
      </c>
      <c r="BC350" s="645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89">
        <v>33.17</v>
      </c>
      <c r="P351" s="489">
        <v>21.43</v>
      </c>
      <c r="Q351" s="489">
        <v>31.74</v>
      </c>
      <c r="R351" s="489">
        <v>28.58</v>
      </c>
      <c r="S351" s="489">
        <v>32.71</v>
      </c>
      <c r="T351" s="489">
        <v>29.89</v>
      </c>
      <c r="U351" s="489">
        <v>31.8</v>
      </c>
      <c r="V351" s="489">
        <v>32.31</v>
      </c>
      <c r="W351" s="489">
        <v>26.32</v>
      </c>
      <c r="X351" s="489">
        <v>30.76</v>
      </c>
      <c r="Y351" s="489">
        <v>33</v>
      </c>
      <c r="Z351" s="489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44">
        <v>39.345740392000003</v>
      </c>
      <c r="BC351" s="645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0">
        <v>171.51</v>
      </c>
      <c r="P352" s="490">
        <v>211.98</v>
      </c>
      <c r="Q352" s="490">
        <v>153.16</v>
      </c>
      <c r="R352" s="490">
        <v>104.81</v>
      </c>
      <c r="S352" s="490">
        <v>99.01</v>
      </c>
      <c r="T352" s="490">
        <v>126.14</v>
      </c>
      <c r="U352" s="490">
        <v>113.23</v>
      </c>
      <c r="V352" s="490">
        <v>164.97</v>
      </c>
      <c r="W352" s="490">
        <v>179.75</v>
      </c>
      <c r="X352" s="490">
        <v>110.12</v>
      </c>
      <c r="Y352" s="490">
        <v>136.91</v>
      </c>
      <c r="Z352" s="490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44">
        <v>292.58370148659998</v>
      </c>
      <c r="BC352" s="645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89">
        <v>163.89</v>
      </c>
      <c r="P353" s="489">
        <v>205.23</v>
      </c>
      <c r="Q353" s="489">
        <v>146.03</v>
      </c>
      <c r="R353" s="489">
        <v>98.63</v>
      </c>
      <c r="S353" s="489">
        <v>91.47</v>
      </c>
      <c r="T353" s="489">
        <v>118.83</v>
      </c>
      <c r="U353" s="489">
        <v>104.18</v>
      </c>
      <c r="V353" s="489">
        <v>156.55000000000001</v>
      </c>
      <c r="W353" s="489">
        <v>171.6</v>
      </c>
      <c r="X353" s="489">
        <v>101.1</v>
      </c>
      <c r="Y353" s="489">
        <v>127.42</v>
      </c>
      <c r="Z353" s="489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44">
        <v>276.96552216089998</v>
      </c>
      <c r="BC353" s="645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0">
        <v>7.62</v>
      </c>
      <c r="P354" s="490">
        <v>6.76</v>
      </c>
      <c r="Q354" s="490">
        <v>7.13</v>
      </c>
      <c r="R354" s="490">
        <v>6.18</v>
      </c>
      <c r="S354" s="490">
        <v>7.54</v>
      </c>
      <c r="T354" s="490">
        <v>7.31</v>
      </c>
      <c r="U354" s="490">
        <v>9.0500000000000007</v>
      </c>
      <c r="V354" s="490">
        <v>8.42</v>
      </c>
      <c r="W354" s="490">
        <v>8.15</v>
      </c>
      <c r="X354" s="490">
        <v>9.02</v>
      </c>
      <c r="Y354" s="490">
        <v>9.49</v>
      </c>
      <c r="Z354" s="490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44">
        <v>15.6181793257</v>
      </c>
      <c r="BC354" s="645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89">
        <v>73.97</v>
      </c>
      <c r="P355" s="489">
        <v>83.74</v>
      </c>
      <c r="Q355" s="489">
        <v>94.13</v>
      </c>
      <c r="R355" s="489">
        <v>88.66</v>
      </c>
      <c r="S355" s="489">
        <v>82.39</v>
      </c>
      <c r="T355" s="489">
        <v>80.81</v>
      </c>
      <c r="U355" s="489">
        <v>82.34</v>
      </c>
      <c r="V355" s="489">
        <v>100.97</v>
      </c>
      <c r="W355" s="489">
        <v>88.26</v>
      </c>
      <c r="X355" s="489">
        <v>96.89</v>
      </c>
      <c r="Y355" s="489">
        <v>88.69</v>
      </c>
      <c r="Z355" s="489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44">
        <v>80.912589958599995</v>
      </c>
      <c r="BC355" s="645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0">
        <v>45.55</v>
      </c>
      <c r="P356" s="490">
        <v>38.33</v>
      </c>
      <c r="Q356" s="490">
        <v>53.44</v>
      </c>
      <c r="R356" s="490">
        <v>52.42</v>
      </c>
      <c r="S356" s="490">
        <v>41.5</v>
      </c>
      <c r="T356" s="490">
        <v>41.47</v>
      </c>
      <c r="U356" s="490">
        <v>42.29</v>
      </c>
      <c r="V356" s="490">
        <v>53.78</v>
      </c>
      <c r="W356" s="490">
        <v>48.86</v>
      </c>
      <c r="X356" s="490">
        <v>53.48</v>
      </c>
      <c r="Y356" s="490">
        <v>45.99</v>
      </c>
      <c r="Z356" s="490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44">
        <v>53.697419646999997</v>
      </c>
      <c r="BC356" s="645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89">
        <v>1.05</v>
      </c>
      <c r="P357" s="489">
        <v>10.36</v>
      </c>
      <c r="Q357" s="489">
        <v>0.98</v>
      </c>
      <c r="R357" s="489">
        <v>1.31</v>
      </c>
      <c r="S357" s="489">
        <v>1.37</v>
      </c>
      <c r="T357" s="489">
        <v>1.37</v>
      </c>
      <c r="U357" s="489">
        <v>0.87</v>
      </c>
      <c r="V357" s="489">
        <v>1.43</v>
      </c>
      <c r="W357" s="489">
        <v>0.99</v>
      </c>
      <c r="X357" s="489">
        <v>1.03</v>
      </c>
      <c r="Y357" s="489">
        <v>1.35</v>
      </c>
      <c r="Z357" s="489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44">
        <v>1.3587695366000001</v>
      </c>
      <c r="BC357" s="645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0">
        <v>27.37</v>
      </c>
      <c r="P358" s="490">
        <v>35.049999999999997</v>
      </c>
      <c r="Q358" s="490">
        <v>39.72</v>
      </c>
      <c r="R358" s="490">
        <v>34.93</v>
      </c>
      <c r="S358" s="490">
        <v>39.51</v>
      </c>
      <c r="T358" s="490">
        <v>37.979999999999997</v>
      </c>
      <c r="U358" s="490">
        <v>39.18</v>
      </c>
      <c r="V358" s="490">
        <v>45.76</v>
      </c>
      <c r="W358" s="490">
        <v>38.409999999999997</v>
      </c>
      <c r="X358" s="490">
        <v>42.38</v>
      </c>
      <c r="Y358" s="490">
        <v>41.35</v>
      </c>
      <c r="Z358" s="490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44">
        <v>25.856400775000001</v>
      </c>
      <c r="BC358" s="645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89">
        <v>9.18</v>
      </c>
      <c r="P359" s="489">
        <v>6.03</v>
      </c>
      <c r="Q359" s="489">
        <v>7.48</v>
      </c>
      <c r="R359" s="489">
        <v>8</v>
      </c>
      <c r="S359" s="489">
        <v>9.83</v>
      </c>
      <c r="T359" s="489">
        <v>8.6</v>
      </c>
      <c r="U359" s="489">
        <v>8.82</v>
      </c>
      <c r="V359" s="489">
        <v>11.55</v>
      </c>
      <c r="W359" s="489">
        <v>8.77</v>
      </c>
      <c r="X359" s="489">
        <v>8.15</v>
      </c>
      <c r="Y359" s="489">
        <v>32.4</v>
      </c>
      <c r="Z359" s="489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44">
        <v>9.5300220305999996</v>
      </c>
      <c r="BC359" s="645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0">
        <v>1214.1500000000001</v>
      </c>
      <c r="P360" s="490">
        <v>1291.98</v>
      </c>
      <c r="Q360" s="490">
        <v>1329.22</v>
      </c>
      <c r="R360" s="490">
        <v>1221.8699999999999</v>
      </c>
      <c r="S360" s="490">
        <v>1289.1600000000001</v>
      </c>
      <c r="T360" s="490">
        <v>1164.19</v>
      </c>
      <c r="U360" s="490">
        <v>1808.89</v>
      </c>
      <c r="V360" s="490">
        <v>1267.3900000000001</v>
      </c>
      <c r="W360" s="490">
        <v>1351.79</v>
      </c>
      <c r="X360" s="490">
        <v>1448.47</v>
      </c>
      <c r="Y360" s="490">
        <v>1318.82</v>
      </c>
      <c r="Z360" s="490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44">
        <v>1042.2933027096999</v>
      </c>
      <c r="BC360" s="645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89">
        <v>105.86</v>
      </c>
      <c r="P361" s="489">
        <v>124.4</v>
      </c>
      <c r="Q361" s="489">
        <v>181.22</v>
      </c>
      <c r="R361" s="489">
        <v>156.97</v>
      </c>
      <c r="S361" s="489">
        <v>114.16</v>
      </c>
      <c r="T361" s="489">
        <v>141.75</v>
      </c>
      <c r="U361" s="489">
        <v>115.41</v>
      </c>
      <c r="V361" s="489">
        <v>109.55</v>
      </c>
      <c r="W361" s="489">
        <v>105.56</v>
      </c>
      <c r="X361" s="489">
        <v>134.71</v>
      </c>
      <c r="Y361" s="489">
        <v>110.37</v>
      </c>
      <c r="Z361" s="489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44">
        <v>34.151745856700003</v>
      </c>
      <c r="BC361" s="645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0">
        <v>83.48</v>
      </c>
      <c r="P362" s="490">
        <v>97.14</v>
      </c>
      <c r="Q362" s="490">
        <v>144.28</v>
      </c>
      <c r="R362" s="490">
        <v>125.34</v>
      </c>
      <c r="S362" s="490">
        <v>88.68</v>
      </c>
      <c r="T362" s="490">
        <v>114.17</v>
      </c>
      <c r="U362" s="490">
        <v>88.04</v>
      </c>
      <c r="V362" s="490">
        <v>92.5</v>
      </c>
      <c r="W362" s="490">
        <v>77.16</v>
      </c>
      <c r="X362" s="490">
        <v>99.08</v>
      </c>
      <c r="Y362" s="490">
        <v>74.849999999999994</v>
      </c>
      <c r="Z362" s="490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44">
        <v>20.1782044827</v>
      </c>
      <c r="BC362" s="645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89">
        <v>22.37</v>
      </c>
      <c r="P363" s="489">
        <v>27.26</v>
      </c>
      <c r="Q363" s="489">
        <v>36.94</v>
      </c>
      <c r="R363" s="489">
        <v>31.63</v>
      </c>
      <c r="S363" s="489">
        <v>25.48</v>
      </c>
      <c r="T363" s="489">
        <v>27.58</v>
      </c>
      <c r="U363" s="489">
        <v>27.37</v>
      </c>
      <c r="V363" s="489">
        <v>17.05</v>
      </c>
      <c r="W363" s="489">
        <v>28.4</v>
      </c>
      <c r="X363" s="489">
        <v>35.630000000000003</v>
      </c>
      <c r="Y363" s="489">
        <v>35.520000000000003</v>
      </c>
      <c r="Z363" s="489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44">
        <v>13.973541374</v>
      </c>
      <c r="BC363" s="645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0">
        <v>241.46</v>
      </c>
      <c r="P364" s="490">
        <v>225</v>
      </c>
      <c r="Q364" s="490">
        <v>235.01</v>
      </c>
      <c r="R364" s="490">
        <v>290.07</v>
      </c>
      <c r="S364" s="490">
        <v>260.18</v>
      </c>
      <c r="T364" s="490">
        <v>164.56</v>
      </c>
      <c r="U364" s="490">
        <v>179.25</v>
      </c>
      <c r="V364" s="490">
        <v>247.23</v>
      </c>
      <c r="W364" s="490">
        <v>407.55</v>
      </c>
      <c r="X364" s="490">
        <v>429.37</v>
      </c>
      <c r="Y364" s="490">
        <v>406.43</v>
      </c>
      <c r="Z364" s="490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44">
        <v>121.6305202102</v>
      </c>
      <c r="BC364" s="645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89">
        <v>241.46</v>
      </c>
      <c r="P365" s="489">
        <v>225</v>
      </c>
      <c r="Q365" s="489">
        <v>235.01</v>
      </c>
      <c r="R365" s="489">
        <v>290.06</v>
      </c>
      <c r="S365" s="489">
        <v>260.18</v>
      </c>
      <c r="T365" s="489">
        <v>164.54</v>
      </c>
      <c r="U365" s="489">
        <v>179.23</v>
      </c>
      <c r="V365" s="489">
        <v>246.69</v>
      </c>
      <c r="W365" s="489">
        <v>407.55</v>
      </c>
      <c r="X365" s="489">
        <v>429.28</v>
      </c>
      <c r="Y365" s="489">
        <v>406.43</v>
      </c>
      <c r="Z365" s="489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44">
        <v>121.58353810849999</v>
      </c>
      <c r="BC365" s="645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0">
        <v>22.52</v>
      </c>
      <c r="P366" s="490">
        <v>19.13</v>
      </c>
      <c r="Q366" s="490">
        <v>11.96</v>
      </c>
      <c r="R366" s="490">
        <v>21.24</v>
      </c>
      <c r="S366" s="490">
        <v>22.58</v>
      </c>
      <c r="T366" s="490">
        <v>22.52</v>
      </c>
      <c r="U366" s="490">
        <v>20.420000000000002</v>
      </c>
      <c r="V366" s="490">
        <v>10.92</v>
      </c>
      <c r="W366" s="490">
        <v>24.73</v>
      </c>
      <c r="X366" s="490">
        <v>28.96</v>
      </c>
      <c r="Y366" s="490">
        <v>36.979999999999997</v>
      </c>
      <c r="Z366" s="490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44">
        <v>7.6478154611000004</v>
      </c>
      <c r="BC366" s="645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89">
        <v>206.3</v>
      </c>
      <c r="P367" s="489">
        <v>171.64</v>
      </c>
      <c r="Q367" s="489">
        <v>198.75</v>
      </c>
      <c r="R367" s="489">
        <v>245.5</v>
      </c>
      <c r="S367" s="489">
        <v>231.76</v>
      </c>
      <c r="T367" s="489">
        <v>130.07</v>
      </c>
      <c r="U367" s="489">
        <v>153.08000000000001</v>
      </c>
      <c r="V367" s="489">
        <v>225.3</v>
      </c>
      <c r="W367" s="489">
        <v>347.64</v>
      </c>
      <c r="X367" s="489">
        <v>237.61</v>
      </c>
      <c r="Y367" s="489">
        <v>348.49</v>
      </c>
      <c r="Z367" s="489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44">
        <v>103.8950816186</v>
      </c>
      <c r="BC367" s="645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0">
        <v>7.79</v>
      </c>
      <c r="P368" s="490">
        <v>30.39</v>
      </c>
      <c r="Q368" s="490">
        <v>22.04</v>
      </c>
      <c r="R368" s="490">
        <v>18.84</v>
      </c>
      <c r="S368" s="490">
        <v>5.61</v>
      </c>
      <c r="T368" s="490">
        <v>10.64</v>
      </c>
      <c r="U368" s="490">
        <v>5.17</v>
      </c>
      <c r="V368" s="490">
        <v>7.35</v>
      </c>
      <c r="W368" s="490">
        <v>34.39</v>
      </c>
      <c r="X368" s="490">
        <v>160.44999999999999</v>
      </c>
      <c r="Y368" s="490">
        <v>16.28</v>
      </c>
      <c r="Z368" s="490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44">
        <v>7.0415661060000003</v>
      </c>
      <c r="BC368" s="645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89">
        <v>4.84</v>
      </c>
      <c r="P369" s="489">
        <v>3.83</v>
      </c>
      <c r="Q369" s="489">
        <v>2.25</v>
      </c>
      <c r="R369" s="489">
        <v>4.4800000000000004</v>
      </c>
      <c r="S369" s="489">
        <v>0.23</v>
      </c>
      <c r="T369" s="489">
        <v>1.29</v>
      </c>
      <c r="U369" s="489">
        <v>0.56000000000000005</v>
      </c>
      <c r="V369" s="489">
        <v>3.1</v>
      </c>
      <c r="W369" s="489">
        <v>0.78</v>
      </c>
      <c r="X369" s="489">
        <v>2.2599999999999998</v>
      </c>
      <c r="Y369" s="489">
        <v>4.67</v>
      </c>
      <c r="Z369" s="489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44">
        <v>2.9934095189000001</v>
      </c>
      <c r="BC369" s="645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0">
        <v>0.01</v>
      </c>
      <c r="P370" s="490">
        <v>0.01</v>
      </c>
      <c r="Q370" s="490">
        <v>0.01</v>
      </c>
      <c r="R370" s="490">
        <v>0</v>
      </c>
      <c r="S370" s="490">
        <v>0.01</v>
      </c>
      <c r="T370" s="490">
        <v>0.01</v>
      </c>
      <c r="U370" s="490">
        <v>0</v>
      </c>
      <c r="V370" s="490">
        <v>0.01</v>
      </c>
      <c r="W370" s="490">
        <v>0.01</v>
      </c>
      <c r="X370" s="490">
        <v>0</v>
      </c>
      <c r="Y370" s="490">
        <v>0.01</v>
      </c>
      <c r="Z370" s="490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44">
        <v>5.6654039000000002E-3</v>
      </c>
      <c r="BC370" s="645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2">
        <v>0</v>
      </c>
      <c r="P371" s="492">
        <v>0</v>
      </c>
      <c r="Q371" s="492">
        <v>0</v>
      </c>
      <c r="R371" s="489">
        <v>0</v>
      </c>
      <c r="S371" s="489">
        <v>0</v>
      </c>
      <c r="T371" s="489">
        <v>0.02</v>
      </c>
      <c r="U371" s="489">
        <v>0.01</v>
      </c>
      <c r="V371" s="489">
        <v>0.54</v>
      </c>
      <c r="W371" s="489">
        <v>0</v>
      </c>
      <c r="X371" s="489">
        <v>0.08</v>
      </c>
      <c r="Y371" s="489">
        <v>0</v>
      </c>
      <c r="Z371" s="489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44">
        <v>4.6982101700000001E-2</v>
      </c>
      <c r="BC371" s="645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0">
        <v>25.45</v>
      </c>
      <c r="P372" s="490">
        <v>97.73</v>
      </c>
      <c r="Q372" s="490">
        <v>40.06</v>
      </c>
      <c r="R372" s="490">
        <v>36.57</v>
      </c>
      <c r="S372" s="490">
        <v>50.65</v>
      </c>
      <c r="T372" s="490">
        <v>55.92</v>
      </c>
      <c r="U372" s="490">
        <v>722.18</v>
      </c>
      <c r="V372" s="490">
        <v>31.6</v>
      </c>
      <c r="W372" s="490">
        <v>28.06</v>
      </c>
      <c r="X372" s="490">
        <v>23.83</v>
      </c>
      <c r="Y372" s="490">
        <v>25.58</v>
      </c>
      <c r="Z372" s="490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44">
        <v>43.259415936000003</v>
      </c>
      <c r="BC372" s="645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89">
        <v>3.1</v>
      </c>
      <c r="P373" s="489">
        <v>4.01</v>
      </c>
      <c r="Q373" s="489">
        <v>6.57</v>
      </c>
      <c r="R373" s="489">
        <v>4.99</v>
      </c>
      <c r="S373" s="489">
        <v>6.3</v>
      </c>
      <c r="T373" s="489">
        <v>6.74</v>
      </c>
      <c r="U373" s="489">
        <v>4.08</v>
      </c>
      <c r="V373" s="489">
        <v>3.69</v>
      </c>
      <c r="W373" s="489">
        <v>2.93</v>
      </c>
      <c r="X373" s="489">
        <v>5.1100000000000003</v>
      </c>
      <c r="Y373" s="489">
        <v>4.5999999999999996</v>
      </c>
      <c r="Z373" s="489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44">
        <v>3.8018209996999999</v>
      </c>
      <c r="BC373" s="645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0">
        <v>5.13</v>
      </c>
      <c r="P374" s="490">
        <v>7.72</v>
      </c>
      <c r="Q374" s="490">
        <v>10.97</v>
      </c>
      <c r="R374" s="490">
        <v>8.1</v>
      </c>
      <c r="S374" s="490">
        <v>4.37</v>
      </c>
      <c r="T374" s="490">
        <v>15.24</v>
      </c>
      <c r="U374" s="490">
        <v>11.18</v>
      </c>
      <c r="V374" s="490">
        <v>5.55</v>
      </c>
      <c r="W374" s="490">
        <v>6.01</v>
      </c>
      <c r="X374" s="490">
        <v>5.61</v>
      </c>
      <c r="Y374" s="490">
        <v>6.47</v>
      </c>
      <c r="Z374" s="490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44">
        <v>15.7274223078</v>
      </c>
      <c r="BC374" s="645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89">
        <v>17.23</v>
      </c>
      <c r="P375" s="489">
        <v>86</v>
      </c>
      <c r="Q375" s="489">
        <v>22.52</v>
      </c>
      <c r="R375" s="489">
        <v>23.47</v>
      </c>
      <c r="S375" s="489">
        <v>39.99</v>
      </c>
      <c r="T375" s="489">
        <v>33.94</v>
      </c>
      <c r="U375" s="489">
        <v>706.92</v>
      </c>
      <c r="V375" s="489">
        <v>22.36</v>
      </c>
      <c r="W375" s="489">
        <v>19.12</v>
      </c>
      <c r="X375" s="489">
        <v>13.11</v>
      </c>
      <c r="Y375" s="489">
        <v>14.51</v>
      </c>
      <c r="Z375" s="489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44">
        <v>23.7301726285</v>
      </c>
      <c r="BC375" s="645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0">
        <v>698.19</v>
      </c>
      <c r="P376" s="490">
        <v>720.33</v>
      </c>
      <c r="Q376" s="490">
        <v>714.62</v>
      </c>
      <c r="R376" s="490">
        <v>626.26</v>
      </c>
      <c r="S376" s="490">
        <v>727.95</v>
      </c>
      <c r="T376" s="490">
        <v>678.09</v>
      </c>
      <c r="U376" s="490">
        <v>680.87</v>
      </c>
      <c r="V376" s="490">
        <v>741.19</v>
      </c>
      <c r="W376" s="490">
        <v>704.31</v>
      </c>
      <c r="X376" s="490">
        <v>755.84</v>
      </c>
      <c r="Y376" s="490">
        <v>671.14</v>
      </c>
      <c r="Z376" s="490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44">
        <v>706.6259449954</v>
      </c>
      <c r="BC376" s="645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89">
        <v>34.07</v>
      </c>
      <c r="P377" s="489">
        <v>44.4</v>
      </c>
      <c r="Q377" s="489">
        <v>54.1</v>
      </c>
      <c r="R377" s="489">
        <v>49.04</v>
      </c>
      <c r="S377" s="489">
        <v>58.9</v>
      </c>
      <c r="T377" s="489">
        <v>51.45</v>
      </c>
      <c r="U377" s="489">
        <v>58.25</v>
      </c>
      <c r="V377" s="489">
        <v>58.02</v>
      </c>
      <c r="W377" s="489">
        <v>44.55</v>
      </c>
      <c r="X377" s="489">
        <v>50.44</v>
      </c>
      <c r="Y377" s="489">
        <v>47.3</v>
      </c>
      <c r="Z377" s="489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44">
        <v>50.5681738575</v>
      </c>
      <c r="BC377" s="645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0">
        <v>515.59</v>
      </c>
      <c r="P378" s="490">
        <v>536.13</v>
      </c>
      <c r="Q378" s="490">
        <v>522.03</v>
      </c>
      <c r="R378" s="490">
        <v>462.93</v>
      </c>
      <c r="S378" s="490">
        <v>529.54</v>
      </c>
      <c r="T378" s="490">
        <v>496.2</v>
      </c>
      <c r="U378" s="490">
        <v>492.11</v>
      </c>
      <c r="V378" s="490">
        <v>545.62</v>
      </c>
      <c r="W378" s="490">
        <v>524.95000000000005</v>
      </c>
      <c r="X378" s="490">
        <v>561.49</v>
      </c>
      <c r="Y378" s="490">
        <v>488.97</v>
      </c>
      <c r="Z378" s="490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44">
        <v>469.9873252809</v>
      </c>
      <c r="BC378" s="645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89">
        <v>148.53</v>
      </c>
      <c r="P379" s="489">
        <v>139.80000000000001</v>
      </c>
      <c r="Q379" s="489">
        <v>138.49</v>
      </c>
      <c r="R379" s="489">
        <v>114.3</v>
      </c>
      <c r="S379" s="489">
        <v>139.52000000000001</v>
      </c>
      <c r="T379" s="489">
        <v>130.43</v>
      </c>
      <c r="U379" s="489">
        <v>130.51</v>
      </c>
      <c r="V379" s="489">
        <v>137.54</v>
      </c>
      <c r="W379" s="489">
        <v>134.81</v>
      </c>
      <c r="X379" s="489">
        <v>143.91</v>
      </c>
      <c r="Y379" s="489">
        <v>134.88</v>
      </c>
      <c r="Z379" s="489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44">
        <v>186.07044585700001</v>
      </c>
      <c r="BC379" s="645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0">
        <v>36.75</v>
      </c>
      <c r="P380" s="490">
        <v>38.03</v>
      </c>
      <c r="Q380" s="490">
        <v>47.34</v>
      </c>
      <c r="R380" s="490">
        <v>34.58</v>
      </c>
      <c r="S380" s="490">
        <v>41.59</v>
      </c>
      <c r="T380" s="490">
        <v>42.08</v>
      </c>
      <c r="U380" s="490">
        <v>38.93</v>
      </c>
      <c r="V380" s="490">
        <v>60.83</v>
      </c>
      <c r="W380" s="490">
        <v>40.68</v>
      </c>
      <c r="X380" s="490">
        <v>29.89</v>
      </c>
      <c r="Y380" s="490">
        <v>31.56</v>
      </c>
      <c r="Z380" s="490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44">
        <v>32.562167498900003</v>
      </c>
      <c r="BC380" s="645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89">
        <v>36.18</v>
      </c>
      <c r="P381" s="489">
        <v>37.200000000000003</v>
      </c>
      <c r="Q381" s="489">
        <v>46.24</v>
      </c>
      <c r="R381" s="489">
        <v>34.299999999999997</v>
      </c>
      <c r="S381" s="489">
        <v>41.04</v>
      </c>
      <c r="T381" s="489">
        <v>40.99</v>
      </c>
      <c r="U381" s="489">
        <v>38.340000000000003</v>
      </c>
      <c r="V381" s="489">
        <v>59.99</v>
      </c>
      <c r="W381" s="489">
        <v>39.119999999999997</v>
      </c>
      <c r="X381" s="489">
        <v>29.29</v>
      </c>
      <c r="Y381" s="489">
        <v>31</v>
      </c>
      <c r="Z381" s="489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44">
        <v>30.677605164599999</v>
      </c>
      <c r="BC381" s="645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0">
        <v>0.56999999999999995</v>
      </c>
      <c r="P382" s="490">
        <v>0.84</v>
      </c>
      <c r="Q382" s="490">
        <v>1.0900000000000001</v>
      </c>
      <c r="R382" s="490">
        <v>0.28000000000000003</v>
      </c>
      <c r="S382" s="490">
        <v>0.56000000000000005</v>
      </c>
      <c r="T382" s="490">
        <v>1.0900000000000001</v>
      </c>
      <c r="U382" s="490">
        <v>0.59</v>
      </c>
      <c r="V382" s="490">
        <v>0.84</v>
      </c>
      <c r="W382" s="490">
        <v>1.56</v>
      </c>
      <c r="X382" s="490">
        <v>0.6</v>
      </c>
      <c r="Y382" s="490">
        <v>0.56000000000000005</v>
      </c>
      <c r="Z382" s="490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44">
        <v>1.8845623343</v>
      </c>
      <c r="BC382" s="645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89">
        <v>3.48</v>
      </c>
      <c r="P383" s="489">
        <v>2.79</v>
      </c>
      <c r="Q383" s="489">
        <v>3.35</v>
      </c>
      <c r="R383" s="489">
        <v>3.9</v>
      </c>
      <c r="S383" s="489">
        <v>3.72</v>
      </c>
      <c r="T383" s="489">
        <v>4.28</v>
      </c>
      <c r="U383" s="489">
        <v>3.23</v>
      </c>
      <c r="V383" s="489">
        <v>3.46</v>
      </c>
      <c r="W383" s="489">
        <v>1.92</v>
      </c>
      <c r="X383" s="489">
        <v>2.1</v>
      </c>
      <c r="Y383" s="489">
        <v>2.6</v>
      </c>
      <c r="Z383" s="489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44">
        <v>4.9063299625000001</v>
      </c>
      <c r="BC383" s="645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0">
        <v>102.97</v>
      </c>
      <c r="P384" s="490">
        <v>83.69</v>
      </c>
      <c r="Q384" s="490">
        <v>107.62</v>
      </c>
      <c r="R384" s="490">
        <v>73.52</v>
      </c>
      <c r="S384" s="490">
        <v>90.9</v>
      </c>
      <c r="T384" s="490">
        <v>77.510000000000005</v>
      </c>
      <c r="U384" s="490">
        <v>69.010000000000005</v>
      </c>
      <c r="V384" s="490">
        <v>73.53</v>
      </c>
      <c r="W384" s="490">
        <v>63.71</v>
      </c>
      <c r="X384" s="490">
        <v>72.73</v>
      </c>
      <c r="Y384" s="490">
        <v>71.14</v>
      </c>
      <c r="Z384" s="490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44">
        <v>99.157178250000001</v>
      </c>
      <c r="BC384" s="645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89">
        <v>329.99</v>
      </c>
      <c r="P385" s="489">
        <v>494.71</v>
      </c>
      <c r="Q385" s="489">
        <v>331.82</v>
      </c>
      <c r="R385" s="489">
        <v>285.66000000000003</v>
      </c>
      <c r="S385" s="489">
        <v>340.86</v>
      </c>
      <c r="T385" s="489">
        <v>314.8</v>
      </c>
      <c r="U385" s="489">
        <v>351.78</v>
      </c>
      <c r="V385" s="489">
        <v>413.14</v>
      </c>
      <c r="W385" s="489">
        <v>291.17</v>
      </c>
      <c r="X385" s="489">
        <v>368.66</v>
      </c>
      <c r="Y385" s="489">
        <v>302.13</v>
      </c>
      <c r="Z385" s="489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44">
        <v>697.783463643</v>
      </c>
      <c r="BC385" s="645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0">
        <v>31.55</v>
      </c>
      <c r="P386" s="490">
        <v>236.57</v>
      </c>
      <c r="Q386" s="490">
        <v>46.63</v>
      </c>
      <c r="R386" s="490">
        <v>11.86</v>
      </c>
      <c r="S386" s="490">
        <v>14.69</v>
      </c>
      <c r="T386" s="490">
        <v>15.53</v>
      </c>
      <c r="U386" s="490">
        <v>17.09</v>
      </c>
      <c r="V386" s="490">
        <v>80.94</v>
      </c>
      <c r="W386" s="490">
        <v>14.16</v>
      </c>
      <c r="X386" s="490">
        <v>15.76</v>
      </c>
      <c r="Y386" s="490">
        <v>9.73</v>
      </c>
      <c r="Z386" s="490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44">
        <v>16.978958800299999</v>
      </c>
      <c r="BC386" s="645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89">
        <v>31.53</v>
      </c>
      <c r="P387" s="489">
        <v>236.56</v>
      </c>
      <c r="Q387" s="489">
        <v>20.2</v>
      </c>
      <c r="R387" s="489">
        <v>11.66</v>
      </c>
      <c r="S387" s="489">
        <v>13.26</v>
      </c>
      <c r="T387" s="489">
        <v>11.77</v>
      </c>
      <c r="U387" s="489">
        <v>17.09</v>
      </c>
      <c r="V387" s="489">
        <v>28.42</v>
      </c>
      <c r="W387" s="489">
        <v>11.53</v>
      </c>
      <c r="X387" s="489">
        <v>15.18</v>
      </c>
      <c r="Y387" s="489">
        <v>8.4600000000000009</v>
      </c>
      <c r="Z387" s="489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44">
        <v>16.7720378745</v>
      </c>
      <c r="BC387" s="645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0">
        <v>0.02</v>
      </c>
      <c r="P388" s="490">
        <v>0.01</v>
      </c>
      <c r="Q388" s="490">
        <v>26.44</v>
      </c>
      <c r="R388" s="490">
        <v>0.2</v>
      </c>
      <c r="S388" s="490">
        <v>1.43</v>
      </c>
      <c r="T388" s="490">
        <v>3.76</v>
      </c>
      <c r="U388" s="490">
        <v>0</v>
      </c>
      <c r="V388" s="490">
        <v>52.52</v>
      </c>
      <c r="W388" s="490">
        <v>2.62</v>
      </c>
      <c r="X388" s="490">
        <v>0.57999999999999996</v>
      </c>
      <c r="Y388" s="490">
        <v>1.27</v>
      </c>
      <c r="Z388" s="490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44">
        <v>0.20692092579999999</v>
      </c>
      <c r="BC388" s="645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0">
        <v>0</v>
      </c>
      <c r="P389" s="490">
        <v>0</v>
      </c>
      <c r="Q389" s="490">
        <v>0</v>
      </c>
      <c r="R389" s="490">
        <v>0</v>
      </c>
      <c r="S389" s="490">
        <v>0</v>
      </c>
      <c r="T389" s="490">
        <v>0</v>
      </c>
      <c r="U389" s="490">
        <v>0</v>
      </c>
      <c r="V389" s="490">
        <v>0</v>
      </c>
      <c r="W389" s="490">
        <v>0</v>
      </c>
      <c r="X389" s="490">
        <v>0</v>
      </c>
      <c r="Y389" s="490">
        <v>0</v>
      </c>
      <c r="Z389" s="490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44"/>
      <c r="BC389" s="645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89">
        <v>298.44</v>
      </c>
      <c r="P390" s="489">
        <v>258.14</v>
      </c>
      <c r="Q390" s="489">
        <v>285.19</v>
      </c>
      <c r="R390" s="489">
        <v>273.81</v>
      </c>
      <c r="S390" s="489">
        <v>326.17</v>
      </c>
      <c r="T390" s="489">
        <v>299.27</v>
      </c>
      <c r="U390" s="489">
        <v>334.68</v>
      </c>
      <c r="V390" s="489">
        <v>332.19</v>
      </c>
      <c r="W390" s="489">
        <v>277.01</v>
      </c>
      <c r="X390" s="489">
        <v>352.9</v>
      </c>
      <c r="Y390" s="489">
        <v>292.39999999999998</v>
      </c>
      <c r="Z390" s="489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44">
        <v>680.8045048427</v>
      </c>
      <c r="BC390" s="645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0">
        <v>0.12</v>
      </c>
      <c r="P391" s="490">
        <v>0.08</v>
      </c>
      <c r="Q391" s="490">
        <v>0.85</v>
      </c>
      <c r="R391" s="490">
        <v>0.13</v>
      </c>
      <c r="S391" s="490">
        <v>0.12</v>
      </c>
      <c r="T391" s="490">
        <v>7.0000000000000007E-2</v>
      </c>
      <c r="U391" s="490">
        <v>7.0000000000000007E-2</v>
      </c>
      <c r="V391" s="490">
        <v>0.08</v>
      </c>
      <c r="W391" s="490">
        <v>0.09</v>
      </c>
      <c r="X391" s="490">
        <v>7.0000000000000007E-2</v>
      </c>
      <c r="Y391" s="490">
        <v>0.05</v>
      </c>
      <c r="Z391" s="490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44">
        <v>4.05438469E-2</v>
      </c>
      <c r="BC391" s="645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89">
        <v>298.33</v>
      </c>
      <c r="P392" s="489">
        <v>258.06</v>
      </c>
      <c r="Q392" s="489">
        <v>284.33999999999997</v>
      </c>
      <c r="R392" s="489">
        <v>273.68</v>
      </c>
      <c r="S392" s="489">
        <v>326.05</v>
      </c>
      <c r="T392" s="489">
        <v>299.2</v>
      </c>
      <c r="U392" s="489">
        <v>334.62</v>
      </c>
      <c r="V392" s="489">
        <v>332.11</v>
      </c>
      <c r="W392" s="489">
        <v>276.92</v>
      </c>
      <c r="X392" s="489">
        <v>352.83</v>
      </c>
      <c r="Y392" s="489">
        <v>292.35000000000002</v>
      </c>
      <c r="Z392" s="489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44">
        <v>680.76396099579995</v>
      </c>
      <c r="BC392" s="645">
        <f t="shared" si="6"/>
        <v>680.76</v>
      </c>
    </row>
    <row r="393" spans="1:55" s="325" customFormat="1" ht="12.75" customHeight="1">
      <c r="A393" s="705" t="s">
        <v>584</v>
      </c>
      <c r="B393" s="706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55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05" t="s">
        <v>585</v>
      </c>
      <c r="B783" s="706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69"/>
    </row>
    <row r="784" spans="1:51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05" t="s">
        <v>174</v>
      </c>
      <c r="B1173" s="706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1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27.6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G16" sqref="G16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875" style="322" bestFit="1" customWidth="1"/>
    <col min="12" max="12" width="1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02" t="s">
        <v>551</v>
      </c>
      <c r="B2" s="704"/>
      <c r="C2" s="326" t="s">
        <v>687</v>
      </c>
      <c r="D2" s="326" t="s">
        <v>714</v>
      </c>
      <c r="E2" s="640" t="str">
        <f>"ปี 2567 (ม.ค.-"&amp;INDEX('T3_data(t)'!$S$3:$S$14,MATCH('T3_data(t)'!$Q$3,'T3_data(t)'!$R$3:$R$14,0))&amp;")"</f>
        <v>ปี 2567 (ม.ค.-ม.ค.)</v>
      </c>
      <c r="F2" s="640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305522.8</v>
      </c>
      <c r="D3" s="328">
        <v>344942.95</v>
      </c>
      <c r="E3" s="328">
        <v>305522.8</v>
      </c>
      <c r="F3" s="328">
        <v>344942.95</v>
      </c>
      <c r="H3" s="646">
        <f>SUM('T5_data(mth)'!AA5:AK5)</f>
        <v>280884.84999999998</v>
      </c>
      <c r="I3" s="325">
        <f>ROUND(H3,2)</f>
        <v>280884.84999999998</v>
      </c>
      <c r="K3" s="647">
        <v>344942.95068376738</v>
      </c>
      <c r="L3" s="645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48932.65</v>
      </c>
      <c r="D4" s="330">
        <v>43359.55</v>
      </c>
      <c r="E4" s="330">
        <v>48932.65</v>
      </c>
      <c r="F4" s="330">
        <v>43359.55</v>
      </c>
      <c r="H4" s="646">
        <f>SUM('T5_data(mth)'!AA6:AK6)</f>
        <v>45142.229999999996</v>
      </c>
      <c r="I4" s="325">
        <f t="shared" ref="I4:I67" si="0">ROUND(H4,2)</f>
        <v>45142.23</v>
      </c>
      <c r="K4" s="647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31334.74</v>
      </c>
      <c r="D5" s="328">
        <v>27465.46</v>
      </c>
      <c r="E5" s="328">
        <v>31334.74</v>
      </c>
      <c r="F5" s="328">
        <v>27465.46</v>
      </c>
      <c r="H5" s="646">
        <f>SUM('T5_data(mth)'!AA7:AK7)</f>
        <v>28904.690000000002</v>
      </c>
      <c r="I5" s="325">
        <f t="shared" si="0"/>
        <v>28904.69</v>
      </c>
      <c r="K5" s="647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3762.45</v>
      </c>
      <c r="D6" s="330">
        <v>3295.06</v>
      </c>
      <c r="E6" s="330">
        <v>3762.45</v>
      </c>
      <c r="F6" s="330">
        <v>3295.06</v>
      </c>
      <c r="H6" s="646">
        <f>SUM('T5_data(mth)'!AA8:AK8)</f>
        <v>3533.8700000000003</v>
      </c>
      <c r="I6" s="325">
        <f t="shared" si="0"/>
        <v>3533.87</v>
      </c>
      <c r="K6" s="647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28">
        <v>24.31</v>
      </c>
      <c r="D7" s="328">
        <v>75.23</v>
      </c>
      <c r="E7" s="328">
        <v>24.31</v>
      </c>
      <c r="F7" s="328">
        <v>75.23</v>
      </c>
      <c r="H7" s="646">
        <f>SUM('T5_data(mth)'!AA9:AK9)</f>
        <v>19.75</v>
      </c>
      <c r="I7" s="325">
        <f t="shared" si="0"/>
        <v>19.75</v>
      </c>
      <c r="K7" s="647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0">
        <v>269.98</v>
      </c>
      <c r="D8" s="330">
        <v>20.6</v>
      </c>
      <c r="E8" s="330">
        <v>269.98</v>
      </c>
      <c r="F8" s="330">
        <v>20.6</v>
      </c>
      <c r="H8" s="646">
        <f>SUM('T5_data(mth)'!AA10:AK10)</f>
        <v>269.91999999999996</v>
      </c>
      <c r="I8" s="325">
        <f t="shared" si="0"/>
        <v>269.92</v>
      </c>
      <c r="K8" s="647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28">
        <v>287.55</v>
      </c>
      <c r="D9" s="328">
        <v>143.41</v>
      </c>
      <c r="E9" s="328">
        <v>287.55</v>
      </c>
      <c r="F9" s="328">
        <v>143.41</v>
      </c>
      <c r="H9" s="646">
        <f>SUM('T5_data(mth)'!AA11:AK11)</f>
        <v>287.13</v>
      </c>
      <c r="I9" s="325">
        <f t="shared" si="0"/>
        <v>287.13</v>
      </c>
      <c r="K9" s="647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2789.67</v>
      </c>
      <c r="D10" s="330">
        <v>2767.48</v>
      </c>
      <c r="E10" s="330">
        <v>2789.67</v>
      </c>
      <c r="F10" s="330">
        <v>2767.48</v>
      </c>
      <c r="H10" s="646">
        <f>SUM('T5_data(mth)'!AA12:AK12)</f>
        <v>2582.02</v>
      </c>
      <c r="I10" s="325">
        <f t="shared" si="0"/>
        <v>2582.02</v>
      </c>
      <c r="K10" s="647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28">
        <v>390.94</v>
      </c>
      <c r="D11" s="328">
        <v>288.33999999999997</v>
      </c>
      <c r="E11" s="328">
        <v>390.94</v>
      </c>
      <c r="F11" s="328">
        <v>288.33999999999997</v>
      </c>
      <c r="H11" s="646">
        <f>SUM('T5_data(mth)'!AA13:AK13)</f>
        <v>375.07</v>
      </c>
      <c r="I11" s="325">
        <f t="shared" si="0"/>
        <v>375.07</v>
      </c>
      <c r="K11" s="647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9492.69</v>
      </c>
      <c r="D12" s="330">
        <v>8299.58</v>
      </c>
      <c r="E12" s="330">
        <v>9492.69</v>
      </c>
      <c r="F12" s="330">
        <v>8299.58</v>
      </c>
      <c r="H12" s="646">
        <f>SUM('T5_data(mth)'!AA14:AK14)</f>
        <v>8681.9599999999991</v>
      </c>
      <c r="I12" s="325">
        <f t="shared" si="0"/>
        <v>8681.9599999999991</v>
      </c>
      <c r="K12" s="647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8517.85</v>
      </c>
      <c r="D13" s="328">
        <v>7667.63</v>
      </c>
      <c r="E13" s="328">
        <v>8517.85</v>
      </c>
      <c r="F13" s="328">
        <v>7667.63</v>
      </c>
      <c r="H13" s="646">
        <f>SUM('T5_data(mth)'!AA15:AK15)</f>
        <v>7768.58</v>
      </c>
      <c r="I13" s="325">
        <f t="shared" si="0"/>
        <v>7768.58</v>
      </c>
      <c r="K13" s="647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974.84</v>
      </c>
      <c r="D14" s="330">
        <v>631.95000000000005</v>
      </c>
      <c r="E14" s="330">
        <v>974.84</v>
      </c>
      <c r="F14" s="330">
        <v>631.95000000000005</v>
      </c>
      <c r="H14" s="646">
        <f>SUM('T5_data(mth)'!AA16:AK16)</f>
        <v>913.38000000000011</v>
      </c>
      <c r="I14" s="325">
        <f t="shared" si="0"/>
        <v>913.38</v>
      </c>
      <c r="K14" s="647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1628.95</v>
      </c>
      <c r="D15" s="328">
        <v>1421.8</v>
      </c>
      <c r="E15" s="328">
        <v>1628.95</v>
      </c>
      <c r="F15" s="328">
        <v>1421.8</v>
      </c>
      <c r="H15" s="646">
        <f>SUM('T5_data(mth)'!AA17:AK17)</f>
        <v>1499.7000000000003</v>
      </c>
      <c r="I15" s="325">
        <f t="shared" si="0"/>
        <v>1499.7</v>
      </c>
      <c r="K15" s="647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2713.82</v>
      </c>
      <c r="D16" s="330">
        <v>2877.66</v>
      </c>
      <c r="E16" s="330">
        <v>2713.82</v>
      </c>
      <c r="F16" s="330">
        <v>2877.66</v>
      </c>
      <c r="H16" s="646">
        <f>SUM('T5_data(mth)'!AA18:AK18)</f>
        <v>2522.02</v>
      </c>
      <c r="I16" s="325">
        <f t="shared" si="0"/>
        <v>2522.02</v>
      </c>
      <c r="K16" s="647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77559.41</v>
      </c>
      <c r="D17" s="328">
        <v>93792.05</v>
      </c>
      <c r="E17" s="328">
        <v>77559.41</v>
      </c>
      <c r="F17" s="328">
        <v>93792.05</v>
      </c>
      <c r="H17" s="646">
        <f>SUM('T5_data(mth)'!AA19:AK19)</f>
        <v>70724.83</v>
      </c>
      <c r="I17" s="325">
        <f t="shared" si="0"/>
        <v>70724.83</v>
      </c>
      <c r="K17" s="647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0">
        <v>105.29</v>
      </c>
      <c r="D18" s="330">
        <v>117.48</v>
      </c>
      <c r="E18" s="330">
        <v>105.29</v>
      </c>
      <c r="F18" s="330">
        <v>117.48</v>
      </c>
      <c r="H18" s="646">
        <f>SUM('T5_data(mth)'!AA20:AK20)</f>
        <v>96.11</v>
      </c>
      <c r="I18" s="325">
        <f t="shared" si="0"/>
        <v>96.11</v>
      </c>
      <c r="K18" s="647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28">
        <v>38.880000000000003</v>
      </c>
      <c r="D19" s="328">
        <v>44.66</v>
      </c>
      <c r="E19" s="328">
        <v>38.880000000000003</v>
      </c>
      <c r="F19" s="328">
        <v>44.66</v>
      </c>
      <c r="H19" s="646">
        <f>SUM('T5_data(mth)'!AA21:AK21)</f>
        <v>38.180000000000007</v>
      </c>
      <c r="I19" s="325">
        <f t="shared" si="0"/>
        <v>38.18</v>
      </c>
      <c r="K19" s="647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0">
        <v>1.45</v>
      </c>
      <c r="D20" s="330">
        <v>4.03</v>
      </c>
      <c r="E20" s="330">
        <v>1.45</v>
      </c>
      <c r="F20" s="330">
        <v>4.03</v>
      </c>
      <c r="H20" s="646">
        <f>SUM('T5_data(mth)'!AA22:AK22)</f>
        <v>1.23</v>
      </c>
      <c r="I20" s="325">
        <f t="shared" si="0"/>
        <v>1.23</v>
      </c>
      <c r="K20" s="647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28">
        <v>0.51</v>
      </c>
      <c r="D21" s="328">
        <v>0.39</v>
      </c>
      <c r="E21" s="328">
        <v>0.51</v>
      </c>
      <c r="F21" s="328">
        <v>0.39</v>
      </c>
      <c r="H21" s="646">
        <f>SUM('T5_data(mth)'!AA23:AK23)</f>
        <v>0.51</v>
      </c>
      <c r="I21" s="325">
        <f t="shared" si="0"/>
        <v>0.51</v>
      </c>
      <c r="K21" s="647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0">
        <v>1.5</v>
      </c>
      <c r="D22" s="330">
        <v>3.84</v>
      </c>
      <c r="E22" s="330">
        <v>1.5</v>
      </c>
      <c r="F22" s="330">
        <v>3.84</v>
      </c>
      <c r="H22" s="646">
        <f>SUM('T5_data(mth)'!AA24:AK24)</f>
        <v>1.5</v>
      </c>
      <c r="I22" s="325">
        <f t="shared" si="0"/>
        <v>1.5</v>
      </c>
      <c r="K22" s="647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28">
        <v>33.57</v>
      </c>
      <c r="D23" s="328">
        <v>35.450000000000003</v>
      </c>
      <c r="E23" s="328">
        <v>33.57</v>
      </c>
      <c r="F23" s="328">
        <v>35.450000000000003</v>
      </c>
      <c r="H23" s="646">
        <f>SUM('T5_data(mth)'!AA25:AK25)</f>
        <v>33.21</v>
      </c>
      <c r="I23" s="325">
        <f t="shared" si="0"/>
        <v>33.21</v>
      </c>
      <c r="K23" s="647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0">
        <v>1.64</v>
      </c>
      <c r="D24" s="330">
        <v>0.74</v>
      </c>
      <c r="E24" s="330">
        <v>1.64</v>
      </c>
      <c r="F24" s="330">
        <v>0.74</v>
      </c>
      <c r="H24" s="646">
        <f>SUM('T5_data(mth)'!AA26:AK26)</f>
        <v>1.51</v>
      </c>
      <c r="I24" s="325">
        <f t="shared" si="0"/>
        <v>1.51</v>
      </c>
      <c r="K24" s="647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28">
        <v>0.21</v>
      </c>
      <c r="D25" s="328">
        <v>0.21</v>
      </c>
      <c r="E25" s="328">
        <v>0.21</v>
      </c>
      <c r="F25" s="328">
        <v>0.21</v>
      </c>
      <c r="H25" s="646">
        <f>SUM('T5_data(mth)'!AA27:AK27)</f>
        <v>0.19000000000000003</v>
      </c>
      <c r="I25" s="325">
        <f t="shared" si="0"/>
        <v>0.19</v>
      </c>
      <c r="K25" s="647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0">
        <v>66.41</v>
      </c>
      <c r="D26" s="330">
        <v>72.819999999999993</v>
      </c>
      <c r="E26" s="330">
        <v>66.41</v>
      </c>
      <c r="F26" s="330">
        <v>72.819999999999993</v>
      </c>
      <c r="H26" s="646">
        <f>SUM('T5_data(mth)'!AA28:AK28)</f>
        <v>57.94</v>
      </c>
      <c r="I26" s="325">
        <f t="shared" si="0"/>
        <v>57.94</v>
      </c>
      <c r="K26" s="647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4840.55</v>
      </c>
      <c r="D27" s="328">
        <v>5522.57</v>
      </c>
      <c r="E27" s="328">
        <v>4840.55</v>
      </c>
      <c r="F27" s="328">
        <v>5522.57</v>
      </c>
      <c r="H27" s="646">
        <f>SUM('T5_data(mth)'!AA29:AK29)</f>
        <v>4421.5700000000006</v>
      </c>
      <c r="I27" s="325">
        <f t="shared" si="0"/>
        <v>4421.57</v>
      </c>
      <c r="K27" s="647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2860.39</v>
      </c>
      <c r="D28" s="330">
        <v>3096.15</v>
      </c>
      <c r="E28" s="330">
        <v>2860.39</v>
      </c>
      <c r="F28" s="330">
        <v>3096.15</v>
      </c>
      <c r="H28" s="646">
        <f>SUM('T5_data(mth)'!AA30:AK30)</f>
        <v>2630.18</v>
      </c>
      <c r="I28" s="325">
        <f t="shared" si="0"/>
        <v>2630.18</v>
      </c>
      <c r="K28" s="647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969.8</v>
      </c>
      <c r="D29" s="328">
        <v>807.12</v>
      </c>
      <c r="E29" s="328">
        <v>969.8</v>
      </c>
      <c r="F29" s="328">
        <v>807.12</v>
      </c>
      <c r="H29" s="646">
        <f>SUM('T5_data(mth)'!AA31:AK31)</f>
        <v>909.18</v>
      </c>
      <c r="I29" s="325">
        <f t="shared" si="0"/>
        <v>909.18</v>
      </c>
      <c r="K29" s="647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0">
        <v>289.89</v>
      </c>
      <c r="D30" s="330">
        <v>303.58</v>
      </c>
      <c r="E30" s="330">
        <v>289.89</v>
      </c>
      <c r="F30" s="330">
        <v>303.58</v>
      </c>
      <c r="H30" s="646">
        <f>SUM('T5_data(mth)'!AA32:AK32)</f>
        <v>263.23</v>
      </c>
      <c r="I30" s="325">
        <f t="shared" si="0"/>
        <v>263.23</v>
      </c>
      <c r="K30" s="647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1600.7</v>
      </c>
      <c r="D31" s="328">
        <v>1985.45</v>
      </c>
      <c r="E31" s="328">
        <v>1600.7</v>
      </c>
      <c r="F31" s="328">
        <v>1985.45</v>
      </c>
      <c r="H31" s="646">
        <f>SUM('T5_data(mth)'!AA33:AK33)</f>
        <v>1457.7799999999997</v>
      </c>
      <c r="I31" s="325">
        <f t="shared" si="0"/>
        <v>1457.78</v>
      </c>
      <c r="K31" s="647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0">
        <v>603.89</v>
      </c>
      <c r="D32" s="330">
        <v>737.99</v>
      </c>
      <c r="E32" s="330">
        <v>603.89</v>
      </c>
      <c r="F32" s="330">
        <v>737.99</v>
      </c>
      <c r="H32" s="646">
        <f>SUM('T5_data(mth)'!AA34:AK34)</f>
        <v>534.15</v>
      </c>
      <c r="I32" s="325">
        <f t="shared" si="0"/>
        <v>534.15</v>
      </c>
      <c r="K32" s="647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28">
        <v>511.25</v>
      </c>
      <c r="D33" s="328">
        <v>632.16999999999996</v>
      </c>
      <c r="E33" s="328">
        <v>511.25</v>
      </c>
      <c r="F33" s="328">
        <v>632.16999999999996</v>
      </c>
      <c r="H33" s="646">
        <f>SUM('T5_data(mth)'!AA35:AK35)</f>
        <v>448.86999999999995</v>
      </c>
      <c r="I33" s="325">
        <f t="shared" si="0"/>
        <v>448.87</v>
      </c>
      <c r="K33" s="647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0">
        <v>55.24</v>
      </c>
      <c r="D34" s="330">
        <v>69.58</v>
      </c>
      <c r="E34" s="330">
        <v>55.24</v>
      </c>
      <c r="F34" s="330">
        <v>69.58</v>
      </c>
      <c r="H34" s="646">
        <f>SUM('T5_data(mth)'!AA36:AK36)</f>
        <v>50.54999999999999</v>
      </c>
      <c r="I34" s="325">
        <f t="shared" si="0"/>
        <v>50.55</v>
      </c>
      <c r="K34" s="647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28">
        <v>37.4</v>
      </c>
      <c r="D35" s="328">
        <v>36.24</v>
      </c>
      <c r="E35" s="328">
        <v>37.4</v>
      </c>
      <c r="F35" s="328">
        <v>36.24</v>
      </c>
      <c r="H35" s="646">
        <f>SUM('T5_data(mth)'!AA37:AK37)</f>
        <v>34.75</v>
      </c>
      <c r="I35" s="325">
        <f t="shared" si="0"/>
        <v>34.75</v>
      </c>
      <c r="K35" s="647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0">
        <v>110.13</v>
      </c>
      <c r="D36" s="330">
        <v>110.96</v>
      </c>
      <c r="E36" s="330">
        <v>110.13</v>
      </c>
      <c r="F36" s="330">
        <v>110.96</v>
      </c>
      <c r="H36" s="646">
        <f>SUM('T5_data(mth)'!AA38:AK38)</f>
        <v>101.57</v>
      </c>
      <c r="I36" s="325">
        <f t="shared" si="0"/>
        <v>101.57</v>
      </c>
      <c r="K36" s="647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28">
        <v>87.94</v>
      </c>
      <c r="D37" s="328">
        <v>87.63</v>
      </c>
      <c r="E37" s="328">
        <v>87.94</v>
      </c>
      <c r="F37" s="328">
        <v>87.63</v>
      </c>
      <c r="H37" s="646">
        <f>SUM('T5_data(mth)'!AA39:AK39)</f>
        <v>80.759999999999991</v>
      </c>
      <c r="I37" s="325">
        <f t="shared" si="0"/>
        <v>80.760000000000005</v>
      </c>
      <c r="K37" s="647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0">
        <v>16.38</v>
      </c>
      <c r="D38" s="330">
        <v>17.03</v>
      </c>
      <c r="E38" s="330">
        <v>16.38</v>
      </c>
      <c r="F38" s="330">
        <v>17.03</v>
      </c>
      <c r="H38" s="646">
        <f>SUM('T5_data(mth)'!AA40:AK40)</f>
        <v>15.440000000000001</v>
      </c>
      <c r="I38" s="325">
        <f t="shared" si="0"/>
        <v>15.44</v>
      </c>
      <c r="K38" s="647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28">
        <v>5.81</v>
      </c>
      <c r="D39" s="328">
        <v>6.3</v>
      </c>
      <c r="E39" s="328">
        <v>5.81</v>
      </c>
      <c r="F39" s="328">
        <v>6.3</v>
      </c>
      <c r="H39" s="646">
        <f>SUM('T5_data(mth)'!AA41:AK41)</f>
        <v>5.38</v>
      </c>
      <c r="I39" s="325">
        <f t="shared" si="0"/>
        <v>5.38</v>
      </c>
      <c r="K39" s="647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1266.1400000000001</v>
      </c>
      <c r="D40" s="330">
        <v>1577.47</v>
      </c>
      <c r="E40" s="330">
        <v>1266.1400000000001</v>
      </c>
      <c r="F40" s="330">
        <v>1577.47</v>
      </c>
      <c r="H40" s="646">
        <f>SUM('T5_data(mth)'!AA42:AK42)</f>
        <v>1155.6600000000001</v>
      </c>
      <c r="I40" s="325">
        <f t="shared" si="0"/>
        <v>1155.6600000000001</v>
      </c>
      <c r="K40" s="647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28">
        <v>27.53</v>
      </c>
      <c r="D41" s="328">
        <v>35.61</v>
      </c>
      <c r="E41" s="328">
        <v>27.53</v>
      </c>
      <c r="F41" s="328">
        <v>35.61</v>
      </c>
      <c r="H41" s="646">
        <f>SUM('T5_data(mth)'!AA43:AK43)</f>
        <v>24.08</v>
      </c>
      <c r="I41" s="325">
        <f t="shared" si="0"/>
        <v>24.08</v>
      </c>
      <c r="K41" s="647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1238.6099999999999</v>
      </c>
      <c r="D42" s="330">
        <v>1541.86</v>
      </c>
      <c r="E42" s="330">
        <v>1238.6099999999999</v>
      </c>
      <c r="F42" s="330">
        <v>1541.86</v>
      </c>
      <c r="H42" s="646">
        <f>SUM('T5_data(mth)'!AA44:AK44)</f>
        <v>1131.5999999999999</v>
      </c>
      <c r="I42" s="325">
        <f t="shared" si="0"/>
        <v>1131.5999999999999</v>
      </c>
      <c r="K42" s="647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28">
        <v>737.51</v>
      </c>
      <c r="D43" s="328">
        <v>805.38</v>
      </c>
      <c r="E43" s="328">
        <v>737.51</v>
      </c>
      <c r="F43" s="328">
        <v>805.38</v>
      </c>
      <c r="H43" s="646">
        <f>SUM('T5_data(mth)'!AA45:AK45)</f>
        <v>677.7299999999999</v>
      </c>
      <c r="I43" s="325">
        <f t="shared" si="0"/>
        <v>677.73</v>
      </c>
      <c r="K43" s="647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0">
        <v>265.98</v>
      </c>
      <c r="D44" s="330">
        <v>276.17</v>
      </c>
      <c r="E44" s="330">
        <v>265.98</v>
      </c>
      <c r="F44" s="330">
        <v>276.17</v>
      </c>
      <c r="H44" s="646">
        <f>SUM('T5_data(mth)'!AA46:AK46)</f>
        <v>242.13</v>
      </c>
      <c r="I44" s="325">
        <f t="shared" si="0"/>
        <v>242.13</v>
      </c>
      <c r="K44" s="647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28">
        <v>471.53</v>
      </c>
      <c r="D45" s="328">
        <v>529.20000000000005</v>
      </c>
      <c r="E45" s="328">
        <v>471.53</v>
      </c>
      <c r="F45" s="328">
        <v>529.20000000000005</v>
      </c>
      <c r="H45" s="646">
        <f>SUM('T5_data(mth)'!AA47:AK47)</f>
        <v>435.62</v>
      </c>
      <c r="I45" s="325">
        <f t="shared" si="0"/>
        <v>435.62</v>
      </c>
      <c r="K45" s="647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21983.46</v>
      </c>
      <c r="D46" s="330">
        <v>25551.65</v>
      </c>
      <c r="E46" s="330">
        <v>21983.46</v>
      </c>
      <c r="F46" s="330">
        <v>25551.65</v>
      </c>
      <c r="H46" s="646">
        <f>SUM('T5_data(mth)'!AA48:AK48)</f>
        <v>19995.830000000002</v>
      </c>
      <c r="I46" s="325">
        <f t="shared" si="0"/>
        <v>19995.830000000002</v>
      </c>
      <c r="K46" s="647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28">
        <v>311.5</v>
      </c>
      <c r="D47" s="328">
        <v>380.09</v>
      </c>
      <c r="E47" s="328">
        <v>311.5</v>
      </c>
      <c r="F47" s="328">
        <v>380.09</v>
      </c>
      <c r="H47" s="646">
        <f>SUM('T5_data(mth)'!AA49:AK49)</f>
        <v>284.84000000000003</v>
      </c>
      <c r="I47" s="325">
        <f t="shared" si="0"/>
        <v>284.83999999999997</v>
      </c>
      <c r="K47" s="647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0">
        <v>398.54</v>
      </c>
      <c r="D48" s="330">
        <v>346.31</v>
      </c>
      <c r="E48" s="330">
        <v>398.54</v>
      </c>
      <c r="F48" s="330">
        <v>346.31</v>
      </c>
      <c r="H48" s="646">
        <f>SUM('T5_data(mth)'!AA50:AK50)</f>
        <v>367.05</v>
      </c>
      <c r="I48" s="325">
        <f t="shared" si="0"/>
        <v>367.05</v>
      </c>
      <c r="K48" s="647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18385.07</v>
      </c>
      <c r="D49" s="328">
        <v>21245.25</v>
      </c>
      <c r="E49" s="328">
        <v>18385.07</v>
      </c>
      <c r="F49" s="328">
        <v>21245.25</v>
      </c>
      <c r="H49" s="646">
        <f>SUM('T5_data(mth)'!AA51:AK51)</f>
        <v>16726.429999999997</v>
      </c>
      <c r="I49" s="325">
        <f t="shared" si="0"/>
        <v>16726.43</v>
      </c>
      <c r="K49" s="647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4219.1499999999996</v>
      </c>
      <c r="D50" s="330">
        <v>4640.68</v>
      </c>
      <c r="E50" s="330">
        <v>4219.1499999999996</v>
      </c>
      <c r="F50" s="330">
        <v>4640.68</v>
      </c>
      <c r="H50" s="646">
        <f>SUM('T5_data(mth)'!AA52:AK52)</f>
        <v>3888.26</v>
      </c>
      <c r="I50" s="325">
        <f t="shared" si="0"/>
        <v>3888.26</v>
      </c>
      <c r="K50" s="647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28">
        <v>213.99</v>
      </c>
      <c r="D51" s="328">
        <v>263.99</v>
      </c>
      <c r="E51" s="328">
        <v>213.99</v>
      </c>
      <c r="F51" s="328">
        <v>263.99</v>
      </c>
      <c r="H51" s="646">
        <f>SUM('T5_data(mth)'!AA53:AK53)</f>
        <v>193.74000000000004</v>
      </c>
      <c r="I51" s="325">
        <f t="shared" si="0"/>
        <v>193.74</v>
      </c>
      <c r="K51" s="647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3082.61</v>
      </c>
      <c r="D52" s="330">
        <v>3501.15</v>
      </c>
      <c r="E52" s="330">
        <v>3082.61</v>
      </c>
      <c r="F52" s="330">
        <v>3501.15</v>
      </c>
      <c r="H52" s="646">
        <f>SUM('T5_data(mth)'!AA54:AK54)</f>
        <v>2813.77</v>
      </c>
      <c r="I52" s="325">
        <f t="shared" si="0"/>
        <v>2813.77</v>
      </c>
      <c r="K52" s="647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1242.43</v>
      </c>
      <c r="D53" s="328">
        <v>1422.18</v>
      </c>
      <c r="E53" s="328">
        <v>1242.43</v>
      </c>
      <c r="F53" s="328">
        <v>1422.18</v>
      </c>
      <c r="H53" s="646">
        <f>SUM('T5_data(mth)'!AA55:AK55)</f>
        <v>1132.6099999999999</v>
      </c>
      <c r="I53" s="325">
        <f t="shared" si="0"/>
        <v>1132.6099999999999</v>
      </c>
      <c r="K53" s="647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2088.6799999999998</v>
      </c>
      <c r="D54" s="330">
        <v>1963.65</v>
      </c>
      <c r="E54" s="330">
        <v>2088.6799999999998</v>
      </c>
      <c r="F54" s="330">
        <v>1963.65</v>
      </c>
      <c r="H54" s="646">
        <f>SUM('T5_data(mth)'!AA56:AK56)</f>
        <v>1904.1200000000003</v>
      </c>
      <c r="I54" s="325">
        <f t="shared" si="0"/>
        <v>1904.12</v>
      </c>
      <c r="K54" s="647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28">
        <v>700.2</v>
      </c>
      <c r="D55" s="328">
        <v>872.11</v>
      </c>
      <c r="E55" s="328">
        <v>700.2</v>
      </c>
      <c r="F55" s="328">
        <v>872.11</v>
      </c>
      <c r="H55" s="646">
        <f>SUM('T5_data(mth)'!AA57:AK57)</f>
        <v>629.98</v>
      </c>
      <c r="I55" s="325">
        <f t="shared" si="0"/>
        <v>629.98</v>
      </c>
      <c r="K55" s="647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2032.16</v>
      </c>
      <c r="D56" s="330">
        <v>2473.89</v>
      </c>
      <c r="E56" s="330">
        <v>2032.16</v>
      </c>
      <c r="F56" s="330">
        <v>2473.89</v>
      </c>
      <c r="H56" s="646">
        <f>SUM('T5_data(mth)'!AA58:AK58)</f>
        <v>1798.59</v>
      </c>
      <c r="I56" s="325">
        <f t="shared" si="0"/>
        <v>1798.59</v>
      </c>
      <c r="K56" s="647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28">
        <v>568.20000000000005</v>
      </c>
      <c r="D57" s="328">
        <v>587.19000000000005</v>
      </c>
      <c r="E57" s="328">
        <v>568.20000000000005</v>
      </c>
      <c r="F57" s="328">
        <v>587.19000000000005</v>
      </c>
      <c r="H57" s="646">
        <f>SUM('T5_data(mth)'!AA59:AK59)</f>
        <v>521.02</v>
      </c>
      <c r="I57" s="325">
        <f t="shared" si="0"/>
        <v>521.02</v>
      </c>
      <c r="K57" s="647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0">
        <v>1051.72</v>
      </c>
      <c r="D58" s="330">
        <v>1394.39</v>
      </c>
      <c r="E58" s="330">
        <v>1051.72</v>
      </c>
      <c r="F58" s="330">
        <v>1394.39</v>
      </c>
      <c r="H58" s="646">
        <f>SUM('T5_data(mth)'!AA60:AK60)</f>
        <v>945.1</v>
      </c>
      <c r="I58" s="325">
        <f t="shared" si="0"/>
        <v>945.1</v>
      </c>
      <c r="K58" s="647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28">
        <v>174.54</v>
      </c>
      <c r="D59" s="328">
        <v>317.02999999999997</v>
      </c>
      <c r="E59" s="328">
        <v>174.54</v>
      </c>
      <c r="F59" s="328">
        <v>317.02999999999997</v>
      </c>
      <c r="H59" s="646">
        <f>SUM('T5_data(mth)'!AA61:AK61)</f>
        <v>153.44000000000003</v>
      </c>
      <c r="I59" s="325">
        <f t="shared" si="0"/>
        <v>153.44</v>
      </c>
      <c r="K59" s="647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0">
        <v>503.05</v>
      </c>
      <c r="D60" s="330">
        <v>708.1</v>
      </c>
      <c r="E60" s="330">
        <v>503.05</v>
      </c>
      <c r="F60" s="330">
        <v>708.1</v>
      </c>
      <c r="H60" s="646">
        <f>SUM('T5_data(mth)'!AA62:AK62)</f>
        <v>451.79999999999995</v>
      </c>
      <c r="I60" s="325">
        <f t="shared" si="0"/>
        <v>451.8</v>
      </c>
      <c r="K60" s="647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2508.36</v>
      </c>
      <c r="D61" s="328">
        <v>3100.88</v>
      </c>
      <c r="E61" s="328">
        <v>2508.36</v>
      </c>
      <c r="F61" s="328">
        <v>3100.88</v>
      </c>
      <c r="H61" s="646">
        <f>SUM('T5_data(mth)'!AA63:AK63)</f>
        <v>2294.02</v>
      </c>
      <c r="I61" s="325">
        <f t="shared" si="0"/>
        <v>2294.02</v>
      </c>
      <c r="K61" s="647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2888.35</v>
      </c>
      <c r="D62" s="330">
        <v>3580</v>
      </c>
      <c r="E62" s="330">
        <v>2888.35</v>
      </c>
      <c r="F62" s="330">
        <v>3580</v>
      </c>
      <c r="H62" s="646">
        <f>SUM('T5_data(mth)'!AA64:AK64)</f>
        <v>2617.4899999999998</v>
      </c>
      <c r="I62" s="325">
        <f t="shared" si="0"/>
        <v>2617.4899999999998</v>
      </c>
      <c r="K62" s="647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21717.96</v>
      </c>
      <c r="D63" s="328">
        <v>31935.79</v>
      </c>
      <c r="E63" s="328">
        <v>21717.96</v>
      </c>
      <c r="F63" s="328">
        <v>31935.79</v>
      </c>
      <c r="H63" s="646">
        <f>SUM('T5_data(mth)'!AA65:AK65)</f>
        <v>19822.86</v>
      </c>
      <c r="I63" s="325">
        <f t="shared" si="0"/>
        <v>19822.86</v>
      </c>
      <c r="K63" s="647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1634.88</v>
      </c>
      <c r="D64" s="330">
        <v>1809.34</v>
      </c>
      <c r="E64" s="330">
        <v>1634.88</v>
      </c>
      <c r="F64" s="330">
        <v>1809.34</v>
      </c>
      <c r="H64" s="646">
        <f>SUM('T5_data(mth)'!AA66:AK66)</f>
        <v>1499.26</v>
      </c>
      <c r="I64" s="325">
        <f t="shared" si="0"/>
        <v>1499.26</v>
      </c>
      <c r="K64" s="647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4904.99</v>
      </c>
      <c r="D65" s="328">
        <v>8864.08</v>
      </c>
      <c r="E65" s="328">
        <v>4904.99</v>
      </c>
      <c r="F65" s="328">
        <v>8864.08</v>
      </c>
      <c r="H65" s="646">
        <f>SUM('T5_data(mth)'!AA67:AK67)</f>
        <v>4440.04</v>
      </c>
      <c r="I65" s="325">
        <f t="shared" si="0"/>
        <v>4440.04</v>
      </c>
      <c r="K65" s="647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3020.17</v>
      </c>
      <c r="D66" s="330">
        <v>6044.85</v>
      </c>
      <c r="E66" s="330">
        <v>3020.17</v>
      </c>
      <c r="F66" s="330">
        <v>6044.85</v>
      </c>
      <c r="H66" s="646">
        <f>SUM('T5_data(mth)'!AA68:AK68)</f>
        <v>2726.83</v>
      </c>
      <c r="I66" s="325">
        <f t="shared" si="0"/>
        <v>2726.83</v>
      </c>
      <c r="K66" s="647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28">
        <v>0.03</v>
      </c>
      <c r="D67" s="328">
        <v>7.0000000000000007E-2</v>
      </c>
      <c r="E67" s="328">
        <v>0.03</v>
      </c>
      <c r="F67" s="328">
        <v>7.0000000000000007E-2</v>
      </c>
      <c r="H67" s="646">
        <f>SUM('T5_data(mth)'!AA69:AK69)</f>
        <v>0.01</v>
      </c>
      <c r="I67" s="325">
        <f t="shared" si="0"/>
        <v>0.01</v>
      </c>
      <c r="K67" s="647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1884.78</v>
      </c>
      <c r="D68" s="330">
        <v>2819.15</v>
      </c>
      <c r="E68" s="330">
        <v>1884.78</v>
      </c>
      <c r="F68" s="330">
        <v>2819.15</v>
      </c>
      <c r="H68" s="646">
        <f>SUM('T5_data(mth)'!AA70:AK70)</f>
        <v>1713.19</v>
      </c>
      <c r="I68" s="325">
        <f t="shared" ref="I68:I131" si="3">ROUND(H68,2)</f>
        <v>1713.19</v>
      </c>
      <c r="K68" s="647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5365.01</v>
      </c>
      <c r="D69" s="328">
        <v>6788.33</v>
      </c>
      <c r="E69" s="328">
        <v>5365.01</v>
      </c>
      <c r="F69" s="328">
        <v>6788.33</v>
      </c>
      <c r="H69" s="646">
        <f>SUM('T5_data(mth)'!AA71:AK71)</f>
        <v>4909.16</v>
      </c>
      <c r="I69" s="325">
        <f t="shared" si="3"/>
        <v>4909.16</v>
      </c>
      <c r="K69" s="647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3441.92</v>
      </c>
      <c r="D70" s="330">
        <v>4163.8599999999997</v>
      </c>
      <c r="E70" s="330">
        <v>3441.92</v>
      </c>
      <c r="F70" s="330">
        <v>4163.8599999999997</v>
      </c>
      <c r="H70" s="646">
        <f>SUM('T5_data(mth)'!AA72:AK72)</f>
        <v>3172.2799999999997</v>
      </c>
      <c r="I70" s="325">
        <f t="shared" si="3"/>
        <v>3172.28</v>
      </c>
      <c r="K70" s="647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28">
        <v>125.31</v>
      </c>
      <c r="D71" s="328">
        <v>178.59</v>
      </c>
      <c r="E71" s="328">
        <v>125.31</v>
      </c>
      <c r="F71" s="328">
        <v>178.59</v>
      </c>
      <c r="H71" s="646">
        <f>SUM('T5_data(mth)'!AA73:AK73)</f>
        <v>115.26999999999998</v>
      </c>
      <c r="I71" s="325">
        <f t="shared" si="3"/>
        <v>115.27</v>
      </c>
      <c r="K71" s="647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0">
        <v>897.43</v>
      </c>
      <c r="D72" s="330">
        <v>1048.04</v>
      </c>
      <c r="E72" s="330">
        <v>897.43</v>
      </c>
      <c r="F72" s="330">
        <v>1048.04</v>
      </c>
      <c r="H72" s="646">
        <f>SUM('T5_data(mth)'!AA74:AK74)</f>
        <v>821.9</v>
      </c>
      <c r="I72" s="325">
        <f t="shared" si="3"/>
        <v>821.9</v>
      </c>
      <c r="K72" s="647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28">
        <v>673.93</v>
      </c>
      <c r="D73" s="328">
        <v>684.59</v>
      </c>
      <c r="E73" s="328">
        <v>673.93</v>
      </c>
      <c r="F73" s="328">
        <v>684.59</v>
      </c>
      <c r="H73" s="646">
        <f>SUM('T5_data(mth)'!AA75:AK75)</f>
        <v>623.41</v>
      </c>
      <c r="I73" s="325">
        <f t="shared" si="3"/>
        <v>623.41</v>
      </c>
      <c r="K73" s="647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4674.4799999999996</v>
      </c>
      <c r="D74" s="330">
        <v>8398.98</v>
      </c>
      <c r="E74" s="330">
        <v>4674.4799999999996</v>
      </c>
      <c r="F74" s="330">
        <v>8398.98</v>
      </c>
      <c r="H74" s="646">
        <f>SUM('T5_data(mth)'!AA76:AK76)</f>
        <v>4241.5600000000004</v>
      </c>
      <c r="I74" s="325">
        <f t="shared" si="3"/>
        <v>4241.5600000000004</v>
      </c>
      <c r="K74" s="647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14958.37</v>
      </c>
      <c r="D75" s="328">
        <v>15574.08</v>
      </c>
      <c r="E75" s="328">
        <v>14958.37</v>
      </c>
      <c r="F75" s="328">
        <v>15574.08</v>
      </c>
      <c r="H75" s="646">
        <f>SUM('T5_data(mth)'!AA77:AK77)</f>
        <v>13560.240000000002</v>
      </c>
      <c r="I75" s="325">
        <f t="shared" si="3"/>
        <v>13560.24</v>
      </c>
      <c r="K75" s="647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8567.98</v>
      </c>
      <c r="D76" s="330">
        <v>8370.85</v>
      </c>
      <c r="E76" s="330">
        <v>8567.98</v>
      </c>
      <c r="F76" s="330">
        <v>8370.85</v>
      </c>
      <c r="H76" s="646">
        <f>SUM('T5_data(mth)'!AA78:AK78)</f>
        <v>7860.88</v>
      </c>
      <c r="I76" s="325">
        <f t="shared" si="3"/>
        <v>7860.88</v>
      </c>
      <c r="K76" s="647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3875.37</v>
      </c>
      <c r="D77" s="328">
        <v>4166.12</v>
      </c>
      <c r="E77" s="328">
        <v>3875.37</v>
      </c>
      <c r="F77" s="328">
        <v>4166.12</v>
      </c>
      <c r="H77" s="646">
        <f>SUM('T5_data(mth)'!AA79:AK79)</f>
        <v>3395.98</v>
      </c>
      <c r="I77" s="325">
        <f t="shared" si="3"/>
        <v>3395.98</v>
      </c>
      <c r="K77" s="647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2515.0100000000002</v>
      </c>
      <c r="D78" s="330">
        <v>3037.11</v>
      </c>
      <c r="E78" s="330">
        <v>2515.0100000000002</v>
      </c>
      <c r="F78" s="330">
        <v>3037.11</v>
      </c>
      <c r="H78" s="646">
        <f>SUM('T5_data(mth)'!AA80:AK80)</f>
        <v>2303.3799999999997</v>
      </c>
      <c r="I78" s="325">
        <f t="shared" si="3"/>
        <v>2303.38</v>
      </c>
      <c r="K78" s="647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5685.17</v>
      </c>
      <c r="D79" s="328">
        <v>6844.06</v>
      </c>
      <c r="E79" s="328">
        <v>5685.17</v>
      </c>
      <c r="F79" s="328">
        <v>6844.06</v>
      </c>
      <c r="H79" s="646">
        <f>SUM('T5_data(mth)'!AA81:AK81)</f>
        <v>5175.37</v>
      </c>
      <c r="I79" s="325">
        <f t="shared" si="3"/>
        <v>5175.37</v>
      </c>
      <c r="K79" s="647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1519.64</v>
      </c>
      <c r="D80" s="330">
        <v>1669.69</v>
      </c>
      <c r="E80" s="330">
        <v>1519.64</v>
      </c>
      <c r="F80" s="330">
        <v>1669.69</v>
      </c>
      <c r="H80" s="646">
        <f>SUM('T5_data(mth)'!AA82:AK82)</f>
        <v>1378.9299999999998</v>
      </c>
      <c r="I80" s="325">
        <f t="shared" si="3"/>
        <v>1378.93</v>
      </c>
      <c r="K80" s="647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4165.5200000000004</v>
      </c>
      <c r="D81" s="328">
        <v>5174.37</v>
      </c>
      <c r="E81" s="328">
        <v>4165.5200000000004</v>
      </c>
      <c r="F81" s="328">
        <v>5174.37</v>
      </c>
      <c r="H81" s="646">
        <f>SUM('T5_data(mth)'!AA83:AK83)</f>
        <v>3796.44</v>
      </c>
      <c r="I81" s="325">
        <f t="shared" si="3"/>
        <v>3796.44</v>
      </c>
      <c r="K81" s="647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0">
        <v>92.5</v>
      </c>
      <c r="D82" s="330">
        <v>90.68</v>
      </c>
      <c r="E82" s="330">
        <v>92.5</v>
      </c>
      <c r="F82" s="330">
        <v>90.68</v>
      </c>
      <c r="H82" s="646">
        <f>SUM('T5_data(mth)'!AA84:AK84)</f>
        <v>85.360000000000014</v>
      </c>
      <c r="I82" s="325">
        <f t="shared" si="3"/>
        <v>85.36</v>
      </c>
      <c r="K82" s="647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28">
        <v>7.41</v>
      </c>
      <c r="D83" s="328">
        <v>10</v>
      </c>
      <c r="E83" s="328">
        <v>7.41</v>
      </c>
      <c r="F83" s="328">
        <v>10</v>
      </c>
      <c r="H83" s="646">
        <f>SUM('T5_data(mth)'!AA85:AK85)</f>
        <v>6.87</v>
      </c>
      <c r="I83" s="325">
        <f t="shared" si="3"/>
        <v>6.87</v>
      </c>
      <c r="K83" s="647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2896.48</v>
      </c>
      <c r="D84" s="330">
        <v>3692.78</v>
      </c>
      <c r="E84" s="330">
        <v>2896.48</v>
      </c>
      <c r="F84" s="330">
        <v>3692.78</v>
      </c>
      <c r="H84" s="646">
        <f>SUM('T5_data(mth)'!AA86:AK86)</f>
        <v>2627.33</v>
      </c>
      <c r="I84" s="325">
        <f t="shared" si="3"/>
        <v>2627.33</v>
      </c>
      <c r="K84" s="647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28">
        <v>179.31</v>
      </c>
      <c r="D85" s="328">
        <v>264.75</v>
      </c>
      <c r="E85" s="328">
        <v>179.31</v>
      </c>
      <c r="F85" s="328">
        <v>264.75</v>
      </c>
      <c r="H85" s="646">
        <f>SUM('T5_data(mth)'!AA87:AK87)</f>
        <v>163.03</v>
      </c>
      <c r="I85" s="325">
        <f t="shared" si="3"/>
        <v>163.03</v>
      </c>
      <c r="K85" s="647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989.82</v>
      </c>
      <c r="D86" s="330">
        <v>1116.1500000000001</v>
      </c>
      <c r="E86" s="330">
        <v>989.82</v>
      </c>
      <c r="F86" s="330">
        <v>1116.1500000000001</v>
      </c>
      <c r="H86" s="646">
        <f>SUM('T5_data(mth)'!AA88:AK88)</f>
        <v>913.84</v>
      </c>
      <c r="I86" s="325">
        <f t="shared" si="3"/>
        <v>913.84</v>
      </c>
      <c r="K86" s="647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28">
        <v>431.76</v>
      </c>
      <c r="D87" s="328">
        <v>512.39</v>
      </c>
      <c r="E87" s="328">
        <v>431.76</v>
      </c>
      <c r="F87" s="328">
        <v>512.39</v>
      </c>
      <c r="H87" s="646">
        <f>SUM('T5_data(mth)'!AA89:AK89)</f>
        <v>399.73</v>
      </c>
      <c r="I87" s="325">
        <f t="shared" si="3"/>
        <v>399.73</v>
      </c>
      <c r="K87" s="647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0">
        <v>24</v>
      </c>
      <c r="D88" s="330">
        <v>27.68</v>
      </c>
      <c r="E88" s="330">
        <v>24</v>
      </c>
      <c r="F88" s="330">
        <v>27.68</v>
      </c>
      <c r="H88" s="646">
        <f>SUM('T5_data(mth)'!AA90:AK90)</f>
        <v>22.41</v>
      </c>
      <c r="I88" s="325">
        <f t="shared" si="3"/>
        <v>22.41</v>
      </c>
      <c r="K88" s="647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28">
        <v>392.72</v>
      </c>
      <c r="D89" s="328">
        <v>457.54</v>
      </c>
      <c r="E89" s="328">
        <v>392.72</v>
      </c>
      <c r="F89" s="328">
        <v>457.54</v>
      </c>
      <c r="H89" s="646">
        <f>SUM('T5_data(mth)'!AA91:AK91)</f>
        <v>362.4</v>
      </c>
      <c r="I89" s="325">
        <f t="shared" si="3"/>
        <v>362.4</v>
      </c>
      <c r="K89" s="647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0">
        <v>14.97</v>
      </c>
      <c r="D90" s="330">
        <v>27.09</v>
      </c>
      <c r="E90" s="330">
        <v>14.97</v>
      </c>
      <c r="F90" s="330">
        <v>27.09</v>
      </c>
      <c r="H90" s="646">
        <f>SUM('T5_data(mth)'!AA92:AK92)</f>
        <v>14.87</v>
      </c>
      <c r="I90" s="325">
        <f t="shared" si="3"/>
        <v>14.87</v>
      </c>
      <c r="K90" s="647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28">
        <v>7.0000000000000007E-2</v>
      </c>
      <c r="D91" s="328">
        <v>0.08</v>
      </c>
      <c r="E91" s="328">
        <v>7.0000000000000007E-2</v>
      </c>
      <c r="F91" s="328">
        <v>0.08</v>
      </c>
      <c r="H91" s="646">
        <f>SUM('T5_data(mth)'!AA93:AK93)</f>
        <v>7.0000000000000007E-2</v>
      </c>
      <c r="I91" s="325">
        <f t="shared" si="3"/>
        <v>7.0000000000000007E-2</v>
      </c>
      <c r="K91" s="647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2855.33</v>
      </c>
      <c r="D92" s="330">
        <v>2257.39</v>
      </c>
      <c r="E92" s="330">
        <v>2855.33</v>
      </c>
      <c r="F92" s="330">
        <v>2257.39</v>
      </c>
      <c r="H92" s="646">
        <f>SUM('T5_data(mth)'!AA94:AK94)</f>
        <v>2627.62</v>
      </c>
      <c r="I92" s="325">
        <f t="shared" si="3"/>
        <v>2627.62</v>
      </c>
      <c r="K92" s="647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2263.2399999999998</v>
      </c>
      <c r="D93" s="328">
        <v>1714.06</v>
      </c>
      <c r="E93" s="328">
        <v>2263.2399999999998</v>
      </c>
      <c r="F93" s="328">
        <v>1714.06</v>
      </c>
      <c r="H93" s="646">
        <f>SUM('T5_data(mth)'!AA95:AK95)</f>
        <v>2081.9</v>
      </c>
      <c r="I93" s="325">
        <f t="shared" si="3"/>
        <v>2081.9</v>
      </c>
      <c r="K93" s="647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0">
        <v>592.09</v>
      </c>
      <c r="D94" s="330">
        <v>543.33000000000004</v>
      </c>
      <c r="E94" s="330">
        <v>592.09</v>
      </c>
      <c r="F94" s="330">
        <v>543.33000000000004</v>
      </c>
      <c r="H94" s="646">
        <f>SUM('T5_data(mth)'!AA96:AK96)</f>
        <v>545.76</v>
      </c>
      <c r="I94" s="325">
        <f t="shared" si="3"/>
        <v>545.76</v>
      </c>
      <c r="K94" s="647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2442.27</v>
      </c>
      <c r="D95" s="328">
        <v>2783.74</v>
      </c>
      <c r="E95" s="328">
        <v>2442.27</v>
      </c>
      <c r="F95" s="328">
        <v>2783.74</v>
      </c>
      <c r="H95" s="646">
        <f>SUM('T5_data(mth)'!AA97:AK97)</f>
        <v>2291.85</v>
      </c>
      <c r="I95" s="325">
        <f t="shared" si="3"/>
        <v>2291.85</v>
      </c>
      <c r="K95" s="647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0">
        <v>1282.45</v>
      </c>
      <c r="D96" s="330">
        <v>1359.57</v>
      </c>
      <c r="E96" s="330">
        <v>1282.45</v>
      </c>
      <c r="F96" s="330">
        <v>1359.57</v>
      </c>
      <c r="H96" s="646">
        <f>SUM('T5_data(mth)'!AA98:AK98)</f>
        <v>1221.3600000000001</v>
      </c>
      <c r="I96" s="325">
        <f t="shared" si="3"/>
        <v>1221.3599999999999</v>
      </c>
      <c r="K96" s="647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28">
        <v>753.87</v>
      </c>
      <c r="D97" s="328">
        <v>653.79</v>
      </c>
      <c r="E97" s="328">
        <v>753.87</v>
      </c>
      <c r="F97" s="328">
        <v>653.79</v>
      </c>
      <c r="H97" s="646">
        <f>SUM('T5_data(mth)'!AA99:AK99)</f>
        <v>714.25999999999988</v>
      </c>
      <c r="I97" s="325">
        <f t="shared" si="3"/>
        <v>714.26</v>
      </c>
      <c r="K97" s="647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0">
        <v>528.58000000000004</v>
      </c>
      <c r="D98" s="330">
        <v>705.78</v>
      </c>
      <c r="E98" s="330">
        <v>528.58000000000004</v>
      </c>
      <c r="F98" s="330">
        <v>705.78</v>
      </c>
      <c r="H98" s="646">
        <f>SUM('T5_data(mth)'!AA100:AK100)</f>
        <v>507.09999999999991</v>
      </c>
      <c r="I98" s="325">
        <f t="shared" si="3"/>
        <v>507.1</v>
      </c>
      <c r="K98" s="647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28">
        <v>1159.82</v>
      </c>
      <c r="D99" s="328">
        <v>1424.17</v>
      </c>
      <c r="E99" s="328">
        <v>1159.82</v>
      </c>
      <c r="F99" s="328">
        <v>1424.17</v>
      </c>
      <c r="H99" s="646">
        <f>SUM('T5_data(mth)'!AA101:AK101)</f>
        <v>1070.51</v>
      </c>
      <c r="I99" s="325">
        <f t="shared" si="3"/>
        <v>1070.51</v>
      </c>
      <c r="K99" s="647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0">
        <v>125.54</v>
      </c>
      <c r="D100" s="330">
        <v>118.42</v>
      </c>
      <c r="E100" s="330">
        <v>125.54</v>
      </c>
      <c r="F100" s="330">
        <v>118.42</v>
      </c>
      <c r="H100" s="646">
        <f>SUM('T5_data(mth)'!AA102:AK102)</f>
        <v>112.69999999999999</v>
      </c>
      <c r="I100" s="325">
        <f t="shared" si="3"/>
        <v>112.7</v>
      </c>
      <c r="K100" s="647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28">
        <v>98.12</v>
      </c>
      <c r="D101" s="328">
        <v>93.5</v>
      </c>
      <c r="E101" s="328">
        <v>98.12</v>
      </c>
      <c r="F101" s="328">
        <v>93.5</v>
      </c>
      <c r="H101" s="646">
        <f>SUM('T5_data(mth)'!AA103:AK103)</f>
        <v>88.43</v>
      </c>
      <c r="I101" s="325">
        <f t="shared" si="3"/>
        <v>88.43</v>
      </c>
      <c r="K101" s="647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0">
        <v>27.42</v>
      </c>
      <c r="D102" s="330">
        <v>24.92</v>
      </c>
      <c r="E102" s="330">
        <v>27.42</v>
      </c>
      <c r="F102" s="330">
        <v>24.92</v>
      </c>
      <c r="H102" s="646">
        <f>SUM('T5_data(mth)'!AA104:AK104)</f>
        <v>24.299999999999997</v>
      </c>
      <c r="I102" s="325">
        <f t="shared" si="3"/>
        <v>24.3</v>
      </c>
      <c r="K102" s="647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1676.22</v>
      </c>
      <c r="D103" s="328">
        <v>1769.09</v>
      </c>
      <c r="E103" s="328">
        <v>1676.22</v>
      </c>
      <c r="F103" s="328">
        <v>1769.09</v>
      </c>
      <c r="H103" s="646">
        <f>SUM('T5_data(mth)'!AA105:AK105)</f>
        <v>1543.1399999999999</v>
      </c>
      <c r="I103" s="325">
        <f t="shared" si="3"/>
        <v>1543.14</v>
      </c>
      <c r="K103" s="647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127597.2</v>
      </c>
      <c r="D104" s="330">
        <v>149656.13</v>
      </c>
      <c r="E104" s="330">
        <v>127597.2</v>
      </c>
      <c r="F104" s="330">
        <v>149656.13</v>
      </c>
      <c r="H104" s="646">
        <f>SUM('T5_data(mth)'!AA106:AK106)</f>
        <v>117768.54</v>
      </c>
      <c r="I104" s="325">
        <f t="shared" si="3"/>
        <v>117768.54</v>
      </c>
      <c r="K104" s="647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3005.9</v>
      </c>
      <c r="D105" s="328">
        <v>3311.46</v>
      </c>
      <c r="E105" s="328">
        <v>3005.9</v>
      </c>
      <c r="F105" s="328">
        <v>3311.46</v>
      </c>
      <c r="H105" s="646">
        <f>SUM('T5_data(mth)'!AA107:AK107)</f>
        <v>2752.8</v>
      </c>
      <c r="I105" s="325">
        <f t="shared" si="3"/>
        <v>2752.8</v>
      </c>
      <c r="K105" s="647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1410.12</v>
      </c>
      <c r="D106" s="330">
        <v>1279.83</v>
      </c>
      <c r="E106" s="330">
        <v>1410.12</v>
      </c>
      <c r="F106" s="330">
        <v>1279.83</v>
      </c>
      <c r="H106" s="646">
        <f>SUM('T5_data(mth)'!AA108:AK108)</f>
        <v>1340.95</v>
      </c>
      <c r="I106" s="325">
        <f t="shared" si="3"/>
        <v>1340.95</v>
      </c>
      <c r="K106" s="647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28">
        <v>243.1</v>
      </c>
      <c r="D107" s="328">
        <v>344.34</v>
      </c>
      <c r="E107" s="328">
        <v>243.1</v>
      </c>
      <c r="F107" s="328">
        <v>344.34</v>
      </c>
      <c r="H107" s="646">
        <f>SUM('T5_data(mth)'!AA109:AK109)</f>
        <v>212.64999999999998</v>
      </c>
      <c r="I107" s="325">
        <f t="shared" si="3"/>
        <v>212.65</v>
      </c>
      <c r="K107" s="647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0">
        <v>94.89</v>
      </c>
      <c r="D108" s="330">
        <v>146.84</v>
      </c>
      <c r="E108" s="330">
        <v>94.89</v>
      </c>
      <c r="F108" s="330">
        <v>146.84</v>
      </c>
      <c r="H108" s="646">
        <f>SUM('T5_data(mth)'!AA110:AK110)</f>
        <v>87.62</v>
      </c>
      <c r="I108" s="325">
        <f t="shared" si="3"/>
        <v>87.62</v>
      </c>
      <c r="K108" s="647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28">
        <v>361.78</v>
      </c>
      <c r="D109" s="328">
        <v>542.5</v>
      </c>
      <c r="E109" s="328">
        <v>361.78</v>
      </c>
      <c r="F109" s="328">
        <v>542.5</v>
      </c>
      <c r="H109" s="646">
        <f>SUM('T5_data(mth)'!AA111:AK111)</f>
        <v>328.73</v>
      </c>
      <c r="I109" s="325">
        <f t="shared" si="3"/>
        <v>328.73</v>
      </c>
      <c r="K109" s="647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0">
        <v>52.72</v>
      </c>
      <c r="D110" s="330">
        <v>38.130000000000003</v>
      </c>
      <c r="E110" s="330">
        <v>52.72</v>
      </c>
      <c r="F110" s="330">
        <v>38.130000000000003</v>
      </c>
      <c r="H110" s="646">
        <f>SUM('T5_data(mth)'!AA112:AK112)</f>
        <v>48.63</v>
      </c>
      <c r="I110" s="325">
        <f t="shared" si="3"/>
        <v>48.63</v>
      </c>
      <c r="K110" s="647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28">
        <v>843.28</v>
      </c>
      <c r="D111" s="328">
        <v>959.82</v>
      </c>
      <c r="E111" s="328">
        <v>843.28</v>
      </c>
      <c r="F111" s="328">
        <v>959.82</v>
      </c>
      <c r="H111" s="646">
        <f>SUM('T5_data(mth)'!AA113:AK113)</f>
        <v>734.25000000000011</v>
      </c>
      <c r="I111" s="325">
        <f t="shared" si="3"/>
        <v>734.25</v>
      </c>
      <c r="K111" s="647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9388.25</v>
      </c>
      <c r="D112" s="330">
        <v>8806.81</v>
      </c>
      <c r="E112" s="330">
        <v>9388.25</v>
      </c>
      <c r="F112" s="330">
        <v>8806.81</v>
      </c>
      <c r="H112" s="646">
        <f>SUM('T5_data(mth)'!AA114:AK114)</f>
        <v>8699.9600000000009</v>
      </c>
      <c r="I112" s="325">
        <f t="shared" si="3"/>
        <v>8699.9599999999991</v>
      </c>
      <c r="K112" s="647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1871.08</v>
      </c>
      <c r="D113" s="328">
        <v>1561.08</v>
      </c>
      <c r="E113" s="328">
        <v>1871.08</v>
      </c>
      <c r="F113" s="328">
        <v>1561.08</v>
      </c>
      <c r="H113" s="646">
        <f>SUM('T5_data(mth)'!AA115:AK115)</f>
        <v>1745.59</v>
      </c>
      <c r="I113" s="325">
        <f t="shared" si="3"/>
        <v>1745.59</v>
      </c>
      <c r="K113" s="647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0">
        <v>223.24</v>
      </c>
      <c r="D114" s="330">
        <v>255.9</v>
      </c>
      <c r="E114" s="330">
        <v>223.24</v>
      </c>
      <c r="F114" s="330">
        <v>255.9</v>
      </c>
      <c r="H114" s="646">
        <f>SUM('T5_data(mth)'!AA116:AK116)</f>
        <v>206.96</v>
      </c>
      <c r="I114" s="325">
        <f t="shared" si="3"/>
        <v>206.96</v>
      </c>
      <c r="K114" s="647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3936.84</v>
      </c>
      <c r="D115" s="328">
        <v>3783.63</v>
      </c>
      <c r="E115" s="328">
        <v>3936.84</v>
      </c>
      <c r="F115" s="328">
        <v>3783.63</v>
      </c>
      <c r="H115" s="646">
        <f>SUM('T5_data(mth)'!AA117:AK117)</f>
        <v>3691.4700000000003</v>
      </c>
      <c r="I115" s="325">
        <f t="shared" si="3"/>
        <v>3691.47</v>
      </c>
      <c r="K115" s="647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2031.94</v>
      </c>
      <c r="D116" s="330">
        <v>2025.29</v>
      </c>
      <c r="E116" s="330">
        <v>2031.94</v>
      </c>
      <c r="F116" s="330">
        <v>2025.29</v>
      </c>
      <c r="H116" s="646">
        <f>SUM('T5_data(mth)'!AA118:AK118)</f>
        <v>1896.19</v>
      </c>
      <c r="I116" s="325">
        <f t="shared" si="3"/>
        <v>1896.19</v>
      </c>
      <c r="K116" s="647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28">
        <v>350.25</v>
      </c>
      <c r="D117" s="328">
        <v>418.48</v>
      </c>
      <c r="E117" s="328">
        <v>350.25</v>
      </c>
      <c r="F117" s="328">
        <v>418.48</v>
      </c>
      <c r="H117" s="646">
        <f>SUM('T5_data(mth)'!AA119:AK119)</f>
        <v>316.12</v>
      </c>
      <c r="I117" s="325">
        <f t="shared" si="3"/>
        <v>316.12</v>
      </c>
      <c r="K117" s="647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1554.65</v>
      </c>
      <c r="D118" s="330">
        <v>1339.86</v>
      </c>
      <c r="E118" s="330">
        <v>1554.65</v>
      </c>
      <c r="F118" s="330">
        <v>1339.86</v>
      </c>
      <c r="H118" s="646">
        <f>SUM('T5_data(mth)'!AA120:AK120)</f>
        <v>1479.1499999999999</v>
      </c>
      <c r="I118" s="325">
        <f t="shared" si="3"/>
        <v>1479.15</v>
      </c>
      <c r="K118" s="647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1392.9</v>
      </c>
      <c r="D119" s="328">
        <v>1422.85</v>
      </c>
      <c r="E119" s="328">
        <v>1392.9</v>
      </c>
      <c r="F119" s="328">
        <v>1422.85</v>
      </c>
      <c r="H119" s="646">
        <f>SUM('T5_data(mth)'!AA121:AK121)</f>
        <v>1275.67</v>
      </c>
      <c r="I119" s="325">
        <f t="shared" si="3"/>
        <v>1275.67</v>
      </c>
      <c r="K119" s="647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0">
        <v>15.13</v>
      </c>
      <c r="D120" s="330">
        <v>2.02</v>
      </c>
      <c r="E120" s="330">
        <v>15.13</v>
      </c>
      <c r="F120" s="330">
        <v>2.02</v>
      </c>
      <c r="H120" s="646">
        <f>SUM('T5_data(mth)'!AA122:AK122)</f>
        <v>14.850000000000001</v>
      </c>
      <c r="I120" s="325">
        <f t="shared" si="3"/>
        <v>14.85</v>
      </c>
      <c r="K120" s="647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1354.41</v>
      </c>
      <c r="D121" s="328">
        <v>1385.3</v>
      </c>
      <c r="E121" s="328">
        <v>1354.41</v>
      </c>
      <c r="F121" s="328">
        <v>1385.3</v>
      </c>
      <c r="H121" s="646">
        <f>SUM('T5_data(mth)'!AA123:AK123)</f>
        <v>1239.26</v>
      </c>
      <c r="I121" s="325">
        <f t="shared" si="3"/>
        <v>1239.26</v>
      </c>
      <c r="K121" s="647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0">
        <v>23.36</v>
      </c>
      <c r="D122" s="330">
        <v>35.53</v>
      </c>
      <c r="E122" s="330">
        <v>23.36</v>
      </c>
      <c r="F122" s="330">
        <v>35.53</v>
      </c>
      <c r="H122" s="646">
        <f>SUM('T5_data(mth)'!AA124:AK124)</f>
        <v>21.580000000000002</v>
      </c>
      <c r="I122" s="325">
        <f t="shared" si="3"/>
        <v>21.58</v>
      </c>
      <c r="K122" s="647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28">
        <v>110.25</v>
      </c>
      <c r="D123" s="328">
        <v>208.37</v>
      </c>
      <c r="E123" s="328">
        <v>110.25</v>
      </c>
      <c r="F123" s="328">
        <v>208.37</v>
      </c>
      <c r="H123" s="646">
        <f>SUM('T5_data(mth)'!AA125:AK125)</f>
        <v>100.4</v>
      </c>
      <c r="I123" s="325">
        <f t="shared" si="3"/>
        <v>100.4</v>
      </c>
      <c r="K123" s="647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0">
        <v>840.69</v>
      </c>
      <c r="D124" s="330">
        <v>828.44</v>
      </c>
      <c r="E124" s="330">
        <v>840.69</v>
      </c>
      <c r="F124" s="330">
        <v>828.44</v>
      </c>
      <c r="H124" s="646">
        <f>SUM('T5_data(mth)'!AA126:AK126)</f>
        <v>779.65</v>
      </c>
      <c r="I124" s="325">
        <f t="shared" si="3"/>
        <v>779.65</v>
      </c>
      <c r="K124" s="647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28">
        <v>12.5</v>
      </c>
      <c r="D125" s="328">
        <v>15.97</v>
      </c>
      <c r="E125" s="328">
        <v>12.5</v>
      </c>
      <c r="F125" s="328">
        <v>15.97</v>
      </c>
      <c r="H125" s="646">
        <f>SUM('T5_data(mth)'!AA127:AK127)</f>
        <v>11.18</v>
      </c>
      <c r="I125" s="325">
        <f t="shared" si="3"/>
        <v>11.18</v>
      </c>
      <c r="K125" s="647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0">
        <v>1000.74</v>
      </c>
      <c r="D126" s="330">
        <v>730.57</v>
      </c>
      <c r="E126" s="330">
        <v>1000.74</v>
      </c>
      <c r="F126" s="330">
        <v>730.57</v>
      </c>
      <c r="H126" s="646">
        <f>SUM('T5_data(mth)'!AA128:AK128)</f>
        <v>889.0200000000001</v>
      </c>
      <c r="I126" s="325">
        <f t="shared" si="3"/>
        <v>889.02</v>
      </c>
      <c r="K126" s="647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1189.6500000000001</v>
      </c>
      <c r="D127" s="328">
        <v>1008.64</v>
      </c>
      <c r="E127" s="328">
        <v>1189.6500000000001</v>
      </c>
      <c r="F127" s="328">
        <v>1008.64</v>
      </c>
      <c r="H127" s="646">
        <f>SUM('T5_data(mth)'!AA129:AK129)</f>
        <v>1127</v>
      </c>
      <c r="I127" s="325">
        <f t="shared" si="3"/>
        <v>1127</v>
      </c>
      <c r="K127" s="647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0">
        <v>25.59</v>
      </c>
      <c r="D128" s="330">
        <v>23.36</v>
      </c>
      <c r="E128" s="330">
        <v>25.59</v>
      </c>
      <c r="F128" s="330">
        <v>23.36</v>
      </c>
      <c r="H128" s="646">
        <f>SUM('T5_data(mth)'!AA130:AK130)</f>
        <v>24.18</v>
      </c>
      <c r="I128" s="325">
        <f t="shared" si="3"/>
        <v>24.18</v>
      </c>
      <c r="K128" s="647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28">
        <v>811.09</v>
      </c>
      <c r="D129" s="328">
        <v>664.51</v>
      </c>
      <c r="E129" s="328">
        <v>811.09</v>
      </c>
      <c r="F129" s="328">
        <v>664.51</v>
      </c>
      <c r="H129" s="646">
        <f>SUM('T5_data(mth)'!AA131:AK131)</f>
        <v>773.6099999999999</v>
      </c>
      <c r="I129" s="325">
        <f t="shared" si="3"/>
        <v>773.61</v>
      </c>
      <c r="K129" s="647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0">
        <v>352.97</v>
      </c>
      <c r="D130" s="330">
        <v>320.77</v>
      </c>
      <c r="E130" s="330">
        <v>352.97</v>
      </c>
      <c r="F130" s="330">
        <v>320.77</v>
      </c>
      <c r="H130" s="646">
        <f>SUM('T5_data(mth)'!AA132:AK132)</f>
        <v>329.23999999999995</v>
      </c>
      <c r="I130" s="325">
        <f t="shared" si="3"/>
        <v>329.24</v>
      </c>
      <c r="K130" s="647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1222.7</v>
      </c>
      <c r="D131" s="328">
        <v>1199.92</v>
      </c>
      <c r="E131" s="328">
        <v>1222.7</v>
      </c>
      <c r="F131" s="328">
        <v>1199.92</v>
      </c>
      <c r="H131" s="646">
        <f>SUM('T5_data(mth)'!AA133:AK133)</f>
        <v>1143.6500000000001</v>
      </c>
      <c r="I131" s="325">
        <f t="shared" si="3"/>
        <v>1143.6500000000001</v>
      </c>
      <c r="K131" s="647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0">
        <v>636.29</v>
      </c>
      <c r="D132" s="330">
        <v>611.67999999999995</v>
      </c>
      <c r="E132" s="330">
        <v>636.29</v>
      </c>
      <c r="F132" s="330">
        <v>611.67999999999995</v>
      </c>
      <c r="H132" s="646">
        <f>SUM('T5_data(mth)'!AA134:AK134)</f>
        <v>591.88</v>
      </c>
      <c r="I132" s="325">
        <f t="shared" ref="I132:I195" si="6">ROUND(H132,2)</f>
        <v>591.88</v>
      </c>
      <c r="K132" s="647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28">
        <v>586.41999999999996</v>
      </c>
      <c r="D133" s="328">
        <v>588.24</v>
      </c>
      <c r="E133" s="328">
        <v>586.41999999999996</v>
      </c>
      <c r="F133" s="328">
        <v>588.24</v>
      </c>
      <c r="H133" s="646">
        <f>SUM('T5_data(mth)'!AA135:AK135)</f>
        <v>551.77999999999986</v>
      </c>
      <c r="I133" s="325">
        <f t="shared" si="6"/>
        <v>551.78</v>
      </c>
      <c r="K133" s="647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1678.12</v>
      </c>
      <c r="D134" s="330">
        <v>1729.69</v>
      </c>
      <c r="E134" s="330">
        <v>1678.12</v>
      </c>
      <c r="F134" s="330">
        <v>1729.69</v>
      </c>
      <c r="H134" s="646">
        <f>SUM('T5_data(mth)'!AA136:AK136)</f>
        <v>1556.5900000000001</v>
      </c>
      <c r="I134" s="325">
        <f t="shared" si="6"/>
        <v>1556.59</v>
      </c>
      <c r="K134" s="647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28">
        <v>22.76</v>
      </c>
      <c r="D135" s="328">
        <v>16.79</v>
      </c>
      <c r="E135" s="328">
        <v>22.76</v>
      </c>
      <c r="F135" s="328">
        <v>16.79</v>
      </c>
      <c r="H135" s="646">
        <f>SUM('T5_data(mth)'!AA137:AK137)</f>
        <v>21.119999999999997</v>
      </c>
      <c r="I135" s="325">
        <f t="shared" si="6"/>
        <v>21.12</v>
      </c>
      <c r="K135" s="647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0">
        <v>285.43</v>
      </c>
      <c r="D136" s="330">
        <v>210.08</v>
      </c>
      <c r="E136" s="330">
        <v>285.43</v>
      </c>
      <c r="F136" s="330">
        <v>210.08</v>
      </c>
      <c r="H136" s="646">
        <f>SUM('T5_data(mth)'!AA138:AK138)</f>
        <v>270.70000000000005</v>
      </c>
      <c r="I136" s="325">
        <f t="shared" si="6"/>
        <v>270.7</v>
      </c>
      <c r="K136" s="647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28">
        <v>138.56</v>
      </c>
      <c r="D137" s="328">
        <v>141.83000000000001</v>
      </c>
      <c r="E137" s="328">
        <v>138.56</v>
      </c>
      <c r="F137" s="328">
        <v>141.83000000000001</v>
      </c>
      <c r="H137" s="646">
        <f>SUM('T5_data(mth)'!AA139:AK139)</f>
        <v>129.1</v>
      </c>
      <c r="I137" s="325">
        <f t="shared" si="6"/>
        <v>129.1</v>
      </c>
      <c r="K137" s="647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0">
        <v>913.84</v>
      </c>
      <c r="D138" s="330">
        <v>989.82</v>
      </c>
      <c r="E138" s="330">
        <v>913.84</v>
      </c>
      <c r="F138" s="330">
        <v>989.82</v>
      </c>
      <c r="H138" s="646">
        <f>SUM('T5_data(mth)'!AA140:AK140)</f>
        <v>842.03000000000009</v>
      </c>
      <c r="I138" s="325">
        <f t="shared" si="6"/>
        <v>842.03</v>
      </c>
      <c r="K138" s="647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28">
        <v>317.54000000000002</v>
      </c>
      <c r="D139" s="328">
        <v>371.18</v>
      </c>
      <c r="E139" s="328">
        <v>317.54000000000002</v>
      </c>
      <c r="F139" s="328">
        <v>371.18</v>
      </c>
      <c r="H139" s="646">
        <f>SUM('T5_data(mth)'!AA141:AK141)</f>
        <v>293.63</v>
      </c>
      <c r="I139" s="325">
        <f t="shared" si="6"/>
        <v>293.63</v>
      </c>
      <c r="K139" s="647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0">
        <v>515.79</v>
      </c>
      <c r="D140" s="330">
        <v>594.57000000000005</v>
      </c>
      <c r="E140" s="330">
        <v>515.79</v>
      </c>
      <c r="F140" s="330">
        <v>594.57000000000005</v>
      </c>
      <c r="H140" s="646">
        <f>SUM('T5_data(mth)'!AA142:AK142)</f>
        <v>472.11</v>
      </c>
      <c r="I140" s="325">
        <f t="shared" si="6"/>
        <v>472.11</v>
      </c>
      <c r="K140" s="647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28">
        <v>6.23</v>
      </c>
      <c r="D141" s="328">
        <v>4.1399999999999997</v>
      </c>
      <c r="E141" s="328">
        <v>6.23</v>
      </c>
      <c r="F141" s="328">
        <v>4.1399999999999997</v>
      </c>
      <c r="H141" s="646">
        <f>SUM('T5_data(mth)'!AA143:AK143)</f>
        <v>6.0200000000000005</v>
      </c>
      <c r="I141" s="325">
        <f t="shared" si="6"/>
        <v>6.02</v>
      </c>
      <c r="K141" s="647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0">
        <v>142.72999999999999</v>
      </c>
      <c r="D142" s="330">
        <v>160.56</v>
      </c>
      <c r="E142" s="330">
        <v>142.72999999999999</v>
      </c>
      <c r="F142" s="330">
        <v>160.56</v>
      </c>
      <c r="H142" s="646">
        <f>SUM('T5_data(mth)'!AA144:AK144)</f>
        <v>130.83999999999997</v>
      </c>
      <c r="I142" s="325">
        <f t="shared" si="6"/>
        <v>130.84</v>
      </c>
      <c r="K142" s="647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28">
        <v>301.13</v>
      </c>
      <c r="D143" s="328">
        <v>347.22</v>
      </c>
      <c r="E143" s="328">
        <v>301.13</v>
      </c>
      <c r="F143" s="328">
        <v>347.22</v>
      </c>
      <c r="H143" s="646">
        <f>SUM('T5_data(mth)'!AA145:AK145)</f>
        <v>275.90999999999997</v>
      </c>
      <c r="I143" s="325">
        <f t="shared" si="6"/>
        <v>275.91000000000003</v>
      </c>
      <c r="K143" s="647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0">
        <v>65.709999999999994</v>
      </c>
      <c r="D144" s="330">
        <v>82.64</v>
      </c>
      <c r="E144" s="330">
        <v>65.709999999999994</v>
      </c>
      <c r="F144" s="330">
        <v>82.64</v>
      </c>
      <c r="H144" s="646">
        <f>SUM('T5_data(mth)'!AA146:AK146)</f>
        <v>59.370000000000005</v>
      </c>
      <c r="I144" s="325">
        <f t="shared" si="6"/>
        <v>59.37</v>
      </c>
      <c r="K144" s="647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1388</v>
      </c>
      <c r="D145" s="328">
        <v>1404.02</v>
      </c>
      <c r="E145" s="328">
        <v>1388</v>
      </c>
      <c r="F145" s="328">
        <v>1404.02</v>
      </c>
      <c r="H145" s="646">
        <f>SUM('T5_data(mth)'!AA147:AK147)</f>
        <v>1286.3999999999996</v>
      </c>
      <c r="I145" s="325">
        <f t="shared" si="6"/>
        <v>1286.4000000000001</v>
      </c>
      <c r="K145" s="647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0">
        <v>336.63</v>
      </c>
      <c r="D146" s="330">
        <v>340.41</v>
      </c>
      <c r="E146" s="330">
        <v>336.63</v>
      </c>
      <c r="F146" s="330">
        <v>340.41</v>
      </c>
      <c r="H146" s="646">
        <f>SUM('T5_data(mth)'!AA148:AK148)</f>
        <v>312.92999999999995</v>
      </c>
      <c r="I146" s="325">
        <f t="shared" si="6"/>
        <v>312.93</v>
      </c>
      <c r="K146" s="647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28">
        <v>794.06</v>
      </c>
      <c r="D147" s="328">
        <v>778.01</v>
      </c>
      <c r="E147" s="328">
        <v>794.06</v>
      </c>
      <c r="F147" s="328">
        <v>778.01</v>
      </c>
      <c r="H147" s="646">
        <f>SUM('T5_data(mth)'!AA149:AK149)</f>
        <v>738.56999999999994</v>
      </c>
      <c r="I147" s="325">
        <f t="shared" si="6"/>
        <v>738.57</v>
      </c>
      <c r="K147" s="647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0">
        <v>257.32</v>
      </c>
      <c r="D148" s="330">
        <v>285.60000000000002</v>
      </c>
      <c r="E148" s="330">
        <v>257.32</v>
      </c>
      <c r="F148" s="330">
        <v>285.60000000000002</v>
      </c>
      <c r="H148" s="646">
        <f>SUM('T5_data(mth)'!AA150:AK150)</f>
        <v>234.92000000000002</v>
      </c>
      <c r="I148" s="325">
        <f t="shared" si="6"/>
        <v>234.92</v>
      </c>
      <c r="K148" s="647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1836.19</v>
      </c>
      <c r="D149" s="328">
        <v>1959.74</v>
      </c>
      <c r="E149" s="328">
        <v>1836.19</v>
      </c>
      <c r="F149" s="328">
        <v>1959.74</v>
      </c>
      <c r="H149" s="646">
        <f>SUM('T5_data(mth)'!AA151:AK151)</f>
        <v>1682.6499999999999</v>
      </c>
      <c r="I149" s="325">
        <f t="shared" si="6"/>
        <v>1682.65</v>
      </c>
      <c r="K149" s="647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0">
        <v>2.27</v>
      </c>
      <c r="D150" s="330">
        <v>2.91</v>
      </c>
      <c r="E150" s="330">
        <v>2.27</v>
      </c>
      <c r="F150" s="330">
        <v>2.91</v>
      </c>
      <c r="H150" s="646">
        <f>SUM('T5_data(mth)'!AA152:AK152)</f>
        <v>2.06</v>
      </c>
      <c r="I150" s="325">
        <f t="shared" si="6"/>
        <v>2.06</v>
      </c>
      <c r="K150" s="647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28">
        <v>19.649999999999999</v>
      </c>
      <c r="D151" s="328">
        <v>18.37</v>
      </c>
      <c r="E151" s="328">
        <v>19.649999999999999</v>
      </c>
      <c r="F151" s="328">
        <v>18.37</v>
      </c>
      <c r="H151" s="646">
        <f>SUM('T5_data(mth)'!AA153:AK153)</f>
        <v>17.7</v>
      </c>
      <c r="I151" s="325">
        <f t="shared" si="6"/>
        <v>17.7</v>
      </c>
      <c r="K151" s="647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0">
        <v>180</v>
      </c>
      <c r="D152" s="330">
        <v>168.24</v>
      </c>
      <c r="E152" s="330">
        <v>180</v>
      </c>
      <c r="F152" s="330">
        <v>168.24</v>
      </c>
      <c r="H152" s="646">
        <f>SUM('T5_data(mth)'!AA154:AK154)</f>
        <v>163.34000000000003</v>
      </c>
      <c r="I152" s="325">
        <f t="shared" si="6"/>
        <v>163.34</v>
      </c>
      <c r="K152" s="647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28">
        <v>444.3</v>
      </c>
      <c r="D153" s="328">
        <v>473.92</v>
      </c>
      <c r="E153" s="328">
        <v>444.3</v>
      </c>
      <c r="F153" s="328">
        <v>473.92</v>
      </c>
      <c r="H153" s="646">
        <f>SUM('T5_data(mth)'!AA155:AK155)</f>
        <v>405.89000000000004</v>
      </c>
      <c r="I153" s="325">
        <f t="shared" si="6"/>
        <v>405.89</v>
      </c>
      <c r="K153" s="647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1189.97</v>
      </c>
      <c r="D154" s="330">
        <v>1296.3</v>
      </c>
      <c r="E154" s="330">
        <v>1189.97</v>
      </c>
      <c r="F154" s="330">
        <v>1296.3</v>
      </c>
      <c r="H154" s="646">
        <f>SUM('T5_data(mth)'!AA156:AK156)</f>
        <v>1093.6499999999999</v>
      </c>
      <c r="I154" s="325">
        <f t="shared" si="6"/>
        <v>1093.6500000000001</v>
      </c>
      <c r="K154" s="647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17714.740000000002</v>
      </c>
      <c r="D155" s="328">
        <v>17300.72</v>
      </c>
      <c r="E155" s="328">
        <v>17714.740000000002</v>
      </c>
      <c r="F155" s="328">
        <v>17300.72</v>
      </c>
      <c r="H155" s="646">
        <f>SUM('T5_data(mth)'!AA157:AK157)</f>
        <v>16471.829999999994</v>
      </c>
      <c r="I155" s="325">
        <f t="shared" si="6"/>
        <v>16471.830000000002</v>
      </c>
      <c r="K155" s="647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2439.8000000000002</v>
      </c>
      <c r="D156" s="330">
        <v>2206.36</v>
      </c>
      <c r="E156" s="330">
        <v>2439.8000000000002</v>
      </c>
      <c r="F156" s="330">
        <v>2206.36</v>
      </c>
      <c r="H156" s="646">
        <f>SUM('T5_data(mth)'!AA158:AK158)</f>
        <v>2273.42</v>
      </c>
      <c r="I156" s="325">
        <f t="shared" si="6"/>
        <v>2273.42</v>
      </c>
      <c r="K156" s="647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4711.7700000000004</v>
      </c>
      <c r="D157" s="328">
        <v>4637.3999999999996</v>
      </c>
      <c r="E157" s="328">
        <v>4711.7700000000004</v>
      </c>
      <c r="F157" s="328">
        <v>4637.3999999999996</v>
      </c>
      <c r="H157" s="646">
        <f>SUM('T5_data(mth)'!AA159:AK159)</f>
        <v>4374.22</v>
      </c>
      <c r="I157" s="325">
        <f t="shared" si="6"/>
        <v>4374.22</v>
      </c>
      <c r="K157" s="647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1132.57</v>
      </c>
      <c r="D158" s="330">
        <v>1158.9000000000001</v>
      </c>
      <c r="E158" s="330">
        <v>1132.57</v>
      </c>
      <c r="F158" s="330">
        <v>1158.9000000000001</v>
      </c>
      <c r="H158" s="646">
        <f>SUM('T5_data(mth)'!AA160:AK160)</f>
        <v>1052.4100000000001</v>
      </c>
      <c r="I158" s="325">
        <f t="shared" si="6"/>
        <v>1052.4100000000001</v>
      </c>
      <c r="K158" s="647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28">
        <v>370.02</v>
      </c>
      <c r="D159" s="328">
        <v>392.42</v>
      </c>
      <c r="E159" s="328">
        <v>370.02</v>
      </c>
      <c r="F159" s="328">
        <v>392.42</v>
      </c>
      <c r="H159" s="646">
        <f>SUM('T5_data(mth)'!AA161:AK161)</f>
        <v>341.21000000000004</v>
      </c>
      <c r="I159" s="325">
        <f t="shared" si="6"/>
        <v>341.21</v>
      </c>
      <c r="K159" s="647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0">
        <v>762.54</v>
      </c>
      <c r="D160" s="330">
        <v>766.48</v>
      </c>
      <c r="E160" s="330">
        <v>762.54</v>
      </c>
      <c r="F160" s="330">
        <v>766.48</v>
      </c>
      <c r="H160" s="646">
        <f>SUM('T5_data(mth)'!AA162:AK162)</f>
        <v>711.24</v>
      </c>
      <c r="I160" s="325">
        <f t="shared" si="6"/>
        <v>711.24</v>
      </c>
      <c r="K160" s="647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5090.3</v>
      </c>
      <c r="D161" s="328">
        <v>5246.27</v>
      </c>
      <c r="E161" s="328">
        <v>5090.3</v>
      </c>
      <c r="F161" s="328">
        <v>5246.27</v>
      </c>
      <c r="H161" s="646">
        <f>SUM('T5_data(mth)'!AA163:AK163)</f>
        <v>4713.03</v>
      </c>
      <c r="I161" s="325">
        <f t="shared" si="6"/>
        <v>4713.03</v>
      </c>
      <c r="K161" s="647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0">
        <v>319.27</v>
      </c>
      <c r="D162" s="330">
        <v>311.8</v>
      </c>
      <c r="E162" s="330">
        <v>319.27</v>
      </c>
      <c r="F162" s="330">
        <v>311.8</v>
      </c>
      <c r="H162" s="646">
        <f>SUM('T5_data(mth)'!AA164:AK164)</f>
        <v>301.02999999999997</v>
      </c>
      <c r="I162" s="325">
        <f t="shared" si="6"/>
        <v>301.02999999999997</v>
      </c>
      <c r="K162" s="647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28">
        <v>433.38</v>
      </c>
      <c r="D163" s="328">
        <v>480.14</v>
      </c>
      <c r="E163" s="328">
        <v>433.38</v>
      </c>
      <c r="F163" s="328">
        <v>480.14</v>
      </c>
      <c r="H163" s="646">
        <f>SUM('T5_data(mth)'!AA165:AK165)</f>
        <v>400.82000000000005</v>
      </c>
      <c r="I163" s="325">
        <f t="shared" si="6"/>
        <v>400.82</v>
      </c>
      <c r="K163" s="647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1549.44</v>
      </c>
      <c r="D164" s="330">
        <v>1545.99</v>
      </c>
      <c r="E164" s="330">
        <v>1549.44</v>
      </c>
      <c r="F164" s="330">
        <v>1545.99</v>
      </c>
      <c r="H164" s="646">
        <f>SUM('T5_data(mth)'!AA166:AK166)</f>
        <v>1437.22</v>
      </c>
      <c r="I164" s="325">
        <f t="shared" si="6"/>
        <v>1437.22</v>
      </c>
      <c r="K164" s="647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28">
        <v>213.32</v>
      </c>
      <c r="D165" s="328">
        <v>214.76</v>
      </c>
      <c r="E165" s="328">
        <v>213.32</v>
      </c>
      <c r="F165" s="328">
        <v>214.76</v>
      </c>
      <c r="H165" s="646">
        <f>SUM('T5_data(mth)'!AA167:AK167)</f>
        <v>198.87000000000003</v>
      </c>
      <c r="I165" s="325">
        <f t="shared" si="6"/>
        <v>198.87</v>
      </c>
      <c r="K165" s="647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1824.89</v>
      </c>
      <c r="D166" s="330">
        <v>1499.09</v>
      </c>
      <c r="E166" s="330">
        <v>1824.89</v>
      </c>
      <c r="F166" s="330">
        <v>1499.09</v>
      </c>
      <c r="H166" s="646">
        <f>SUM('T5_data(mth)'!AA168:AK168)</f>
        <v>1720.7699999999998</v>
      </c>
      <c r="I166" s="325">
        <f t="shared" si="6"/>
        <v>1720.77</v>
      </c>
      <c r="K166" s="647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5185.1899999999996</v>
      </c>
      <c r="D167" s="328">
        <v>5976.55</v>
      </c>
      <c r="E167" s="328">
        <v>5185.1899999999996</v>
      </c>
      <c r="F167" s="328">
        <v>5976.55</v>
      </c>
      <c r="H167" s="646">
        <f>SUM('T5_data(mth)'!AA169:AK169)</f>
        <v>4760.3000000000011</v>
      </c>
      <c r="I167" s="325">
        <f t="shared" si="6"/>
        <v>4760.3</v>
      </c>
      <c r="K167" s="647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0">
        <v>348.56</v>
      </c>
      <c r="D168" s="330">
        <v>365.45</v>
      </c>
      <c r="E168" s="330">
        <v>348.56</v>
      </c>
      <c r="F168" s="330">
        <v>365.45</v>
      </c>
      <c r="H168" s="646">
        <f>SUM('T5_data(mth)'!AA170:AK170)</f>
        <v>315.43999999999994</v>
      </c>
      <c r="I168" s="325">
        <f t="shared" si="6"/>
        <v>315.44</v>
      </c>
      <c r="K168" s="647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1753.69</v>
      </c>
      <c r="D169" s="328">
        <v>1992.66</v>
      </c>
      <c r="E169" s="328">
        <v>1753.69</v>
      </c>
      <c r="F169" s="328">
        <v>1992.66</v>
      </c>
      <c r="H169" s="646">
        <f>SUM('T5_data(mth)'!AA171:AK171)</f>
        <v>1613.78</v>
      </c>
      <c r="I169" s="325">
        <f t="shared" si="6"/>
        <v>1613.78</v>
      </c>
      <c r="K169" s="647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3082.94</v>
      </c>
      <c r="D170" s="330">
        <v>3618.44</v>
      </c>
      <c r="E170" s="330">
        <v>3082.94</v>
      </c>
      <c r="F170" s="330">
        <v>3618.44</v>
      </c>
      <c r="H170" s="646">
        <f>SUM('T5_data(mth)'!AA172:AK172)</f>
        <v>2831.06</v>
      </c>
      <c r="I170" s="325">
        <f t="shared" si="6"/>
        <v>2831.06</v>
      </c>
      <c r="K170" s="647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19422.5</v>
      </c>
      <c r="D171" s="328">
        <v>25642.93</v>
      </c>
      <c r="E171" s="328">
        <v>19422.5</v>
      </c>
      <c r="F171" s="328">
        <v>25642.93</v>
      </c>
      <c r="H171" s="646">
        <f>SUM('T5_data(mth)'!AA173:AK173)</f>
        <v>17844.560000000001</v>
      </c>
      <c r="I171" s="325">
        <f t="shared" si="6"/>
        <v>17844.560000000001</v>
      </c>
      <c r="K171" s="647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1526.25</v>
      </c>
      <c r="D172" s="330">
        <v>1444.68</v>
      </c>
      <c r="E172" s="330">
        <v>1526.25</v>
      </c>
      <c r="F172" s="330">
        <v>1444.68</v>
      </c>
      <c r="H172" s="646">
        <f>SUM('T5_data(mth)'!AA174:AK174)</f>
        <v>1441.0800000000002</v>
      </c>
      <c r="I172" s="325">
        <f t="shared" si="6"/>
        <v>1441.08</v>
      </c>
      <c r="K172" s="647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1253.1099999999999</v>
      </c>
      <c r="D173" s="328">
        <v>1291.4100000000001</v>
      </c>
      <c r="E173" s="328">
        <v>1253.1099999999999</v>
      </c>
      <c r="F173" s="328">
        <v>1291.4100000000001</v>
      </c>
      <c r="H173" s="646">
        <f>SUM('T5_data(mth)'!AA175:AK175)</f>
        <v>1191.1400000000001</v>
      </c>
      <c r="I173" s="325">
        <f t="shared" si="6"/>
        <v>1191.1400000000001</v>
      </c>
      <c r="K173" s="647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0">
        <v>239.89</v>
      </c>
      <c r="D174" s="330">
        <v>169.43</v>
      </c>
      <c r="E174" s="330">
        <v>239.89</v>
      </c>
      <c r="F174" s="330">
        <v>169.43</v>
      </c>
      <c r="H174" s="646">
        <f>SUM('T5_data(mth)'!AA176:AK176)</f>
        <v>199.29999999999998</v>
      </c>
      <c r="I174" s="325">
        <f t="shared" si="6"/>
        <v>199.3</v>
      </c>
      <c r="K174" s="647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28">
        <v>63.02</v>
      </c>
      <c r="D175" s="328">
        <v>36.270000000000003</v>
      </c>
      <c r="E175" s="328">
        <v>63.02</v>
      </c>
      <c r="F175" s="328">
        <v>36.270000000000003</v>
      </c>
      <c r="H175" s="646">
        <f>SUM('T5_data(mth)'!AA177:AK177)</f>
        <v>60.01</v>
      </c>
      <c r="I175" s="325">
        <f t="shared" si="6"/>
        <v>60.01</v>
      </c>
      <c r="K175" s="647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15372.28</v>
      </c>
      <c r="D176" s="330">
        <v>20903.41</v>
      </c>
      <c r="E176" s="330">
        <v>15372.28</v>
      </c>
      <c r="F176" s="330">
        <v>20903.41</v>
      </c>
      <c r="H176" s="646">
        <f>SUM('T5_data(mth)'!AA178:AK178)</f>
        <v>14067.47</v>
      </c>
      <c r="I176" s="325">
        <f t="shared" si="6"/>
        <v>14067.47</v>
      </c>
      <c r="K176" s="647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28">
        <v>686.55</v>
      </c>
      <c r="D177" s="328">
        <v>1339.27</v>
      </c>
      <c r="E177" s="328">
        <v>686.55</v>
      </c>
      <c r="F177" s="328">
        <v>1339.27</v>
      </c>
      <c r="H177" s="646">
        <f>SUM('T5_data(mth)'!AA179:AK179)</f>
        <v>635.26</v>
      </c>
      <c r="I177" s="325">
        <f t="shared" si="6"/>
        <v>635.26</v>
      </c>
      <c r="K177" s="647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0">
        <v>85.45</v>
      </c>
      <c r="D178" s="330">
        <v>176.02</v>
      </c>
      <c r="E178" s="330">
        <v>85.45</v>
      </c>
      <c r="F178" s="330">
        <v>176.02</v>
      </c>
      <c r="H178" s="646">
        <f>SUM('T5_data(mth)'!AA180:AK180)</f>
        <v>68.53</v>
      </c>
      <c r="I178" s="325">
        <f t="shared" si="6"/>
        <v>68.53</v>
      </c>
      <c r="K178" s="647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28">
        <v>195.94</v>
      </c>
      <c r="D179" s="328">
        <v>282.45</v>
      </c>
      <c r="E179" s="328">
        <v>195.94</v>
      </c>
      <c r="F179" s="328">
        <v>282.45</v>
      </c>
      <c r="H179" s="646">
        <f>SUM('T5_data(mth)'!AA181:AK181)</f>
        <v>181.78000000000003</v>
      </c>
      <c r="I179" s="325">
        <f t="shared" si="6"/>
        <v>181.78</v>
      </c>
      <c r="K179" s="647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0">
        <v>497.38</v>
      </c>
      <c r="D180" s="330">
        <v>481.25</v>
      </c>
      <c r="E180" s="330">
        <v>497.38</v>
      </c>
      <c r="F180" s="330">
        <v>481.25</v>
      </c>
      <c r="H180" s="646">
        <f>SUM('T5_data(mth)'!AA182:AK182)</f>
        <v>459.25000000000006</v>
      </c>
      <c r="I180" s="325">
        <f t="shared" si="6"/>
        <v>459.25</v>
      </c>
      <c r="K180" s="647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28">
        <v>19.829999999999998</v>
      </c>
      <c r="D181" s="328">
        <v>14.88</v>
      </c>
      <c r="E181" s="328">
        <v>19.829999999999998</v>
      </c>
      <c r="F181" s="328">
        <v>14.88</v>
      </c>
      <c r="H181" s="646">
        <f>SUM('T5_data(mth)'!AA183:AK183)</f>
        <v>17.559999999999999</v>
      </c>
      <c r="I181" s="325">
        <f t="shared" si="6"/>
        <v>17.559999999999999</v>
      </c>
      <c r="K181" s="647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0">
        <v>62.15</v>
      </c>
      <c r="D182" s="330">
        <v>67.16</v>
      </c>
      <c r="E182" s="330">
        <v>62.15</v>
      </c>
      <c r="F182" s="330">
        <v>67.16</v>
      </c>
      <c r="H182" s="646">
        <f>SUM('T5_data(mth)'!AA184:AK184)</f>
        <v>57.89</v>
      </c>
      <c r="I182" s="325">
        <f t="shared" si="6"/>
        <v>57.89</v>
      </c>
      <c r="K182" s="647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28">
        <v>15.66</v>
      </c>
      <c r="D183" s="328">
        <v>14.79</v>
      </c>
      <c r="E183" s="328">
        <v>15.66</v>
      </c>
      <c r="F183" s="328">
        <v>14.79</v>
      </c>
      <c r="H183" s="646">
        <f>SUM('T5_data(mth)'!AA185:AK185)</f>
        <v>14.940000000000001</v>
      </c>
      <c r="I183" s="325">
        <f t="shared" si="6"/>
        <v>14.94</v>
      </c>
      <c r="K183" s="647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0">
        <v>399.75</v>
      </c>
      <c r="D184" s="330">
        <v>384.42</v>
      </c>
      <c r="E184" s="330">
        <v>399.75</v>
      </c>
      <c r="F184" s="330">
        <v>384.42</v>
      </c>
      <c r="H184" s="646">
        <f>SUM('T5_data(mth)'!AA186:AK186)</f>
        <v>368.84000000000003</v>
      </c>
      <c r="I184" s="325">
        <f t="shared" si="6"/>
        <v>368.84</v>
      </c>
      <c r="K184" s="647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12233.3</v>
      </c>
      <c r="D185" s="328">
        <v>13175.1</v>
      </c>
      <c r="E185" s="328">
        <v>12233.3</v>
      </c>
      <c r="F185" s="328">
        <v>13175.1</v>
      </c>
      <c r="H185" s="646">
        <f>SUM('T5_data(mth)'!AA187:AK187)</f>
        <v>11213.869999999999</v>
      </c>
      <c r="I185" s="325">
        <f t="shared" si="6"/>
        <v>11213.87</v>
      </c>
      <c r="K185" s="647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7188.05</v>
      </c>
      <c r="D186" s="330">
        <v>7351.25</v>
      </c>
      <c r="E186" s="330">
        <v>7188.05</v>
      </c>
      <c r="F186" s="330">
        <v>7351.25</v>
      </c>
      <c r="H186" s="646">
        <f>SUM('T5_data(mth)'!AA188:AK188)</f>
        <v>6647.12</v>
      </c>
      <c r="I186" s="325">
        <f t="shared" si="6"/>
        <v>6647.12</v>
      </c>
      <c r="K186" s="647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4617.17</v>
      </c>
      <c r="D187" s="328">
        <v>4412.5200000000004</v>
      </c>
      <c r="E187" s="328">
        <v>4617.17</v>
      </c>
      <c r="F187" s="328">
        <v>4412.5200000000004</v>
      </c>
      <c r="H187" s="646">
        <f>SUM('T5_data(mth)'!AA189:AK189)</f>
        <v>4293.2199999999993</v>
      </c>
      <c r="I187" s="325">
        <f t="shared" si="6"/>
        <v>4293.22</v>
      </c>
      <c r="K187" s="647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0">
        <v>779.42</v>
      </c>
      <c r="D188" s="330">
        <v>693.07</v>
      </c>
      <c r="E188" s="330">
        <v>779.42</v>
      </c>
      <c r="F188" s="330">
        <v>693.07</v>
      </c>
      <c r="H188" s="646">
        <f>SUM('T5_data(mth)'!AA190:AK190)</f>
        <v>708.82999999999993</v>
      </c>
      <c r="I188" s="325">
        <f t="shared" si="6"/>
        <v>708.83</v>
      </c>
      <c r="K188" s="647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1791.45</v>
      </c>
      <c r="D189" s="328">
        <v>2245.66</v>
      </c>
      <c r="E189" s="328">
        <v>1791.45</v>
      </c>
      <c r="F189" s="328">
        <v>2245.66</v>
      </c>
      <c r="H189" s="646">
        <f>SUM('T5_data(mth)'!AA191:AK191)</f>
        <v>1645.0899999999997</v>
      </c>
      <c r="I189" s="325">
        <f t="shared" si="6"/>
        <v>1645.09</v>
      </c>
      <c r="K189" s="647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1217.92</v>
      </c>
      <c r="D190" s="330">
        <v>1344.02</v>
      </c>
      <c r="E190" s="330">
        <v>1217.92</v>
      </c>
      <c r="F190" s="330">
        <v>1344.02</v>
      </c>
      <c r="H190" s="646">
        <f>SUM('T5_data(mth)'!AA192:AK192)</f>
        <v>1091.3</v>
      </c>
      <c r="I190" s="325">
        <f t="shared" si="6"/>
        <v>1091.3</v>
      </c>
      <c r="K190" s="647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28">
        <v>876.58</v>
      </c>
      <c r="D191" s="328">
        <v>986.44</v>
      </c>
      <c r="E191" s="328">
        <v>876.58</v>
      </c>
      <c r="F191" s="328">
        <v>986.44</v>
      </c>
      <c r="H191" s="646">
        <f>SUM('T5_data(mth)'!AA193:AK193)</f>
        <v>781.50999999999988</v>
      </c>
      <c r="I191" s="325">
        <f t="shared" si="6"/>
        <v>781.51</v>
      </c>
      <c r="K191" s="647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0">
        <v>282.23</v>
      </c>
      <c r="D192" s="330">
        <v>293.48</v>
      </c>
      <c r="E192" s="330">
        <v>282.23</v>
      </c>
      <c r="F192" s="330">
        <v>293.48</v>
      </c>
      <c r="H192" s="646">
        <f>SUM('T5_data(mth)'!AA194:AK194)</f>
        <v>255.7</v>
      </c>
      <c r="I192" s="325">
        <f t="shared" si="6"/>
        <v>255.7</v>
      </c>
      <c r="K192" s="647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28">
        <v>59.11</v>
      </c>
      <c r="D193" s="328">
        <v>64.11</v>
      </c>
      <c r="E193" s="328">
        <v>59.11</v>
      </c>
      <c r="F193" s="328">
        <v>64.11</v>
      </c>
      <c r="H193" s="646">
        <f>SUM('T5_data(mth)'!AA195:AK195)</f>
        <v>54.070000000000007</v>
      </c>
      <c r="I193" s="325">
        <f t="shared" si="6"/>
        <v>54.07</v>
      </c>
      <c r="K193" s="647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1414.25</v>
      </c>
      <c r="D194" s="330">
        <v>1970.12</v>
      </c>
      <c r="E194" s="330">
        <v>1414.25</v>
      </c>
      <c r="F194" s="330">
        <v>1970.12</v>
      </c>
      <c r="H194" s="646">
        <f>SUM('T5_data(mth)'!AA196:AK196)</f>
        <v>1266.0800000000002</v>
      </c>
      <c r="I194" s="325">
        <f t="shared" si="6"/>
        <v>1266.08</v>
      </c>
      <c r="K194" s="647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2413.09</v>
      </c>
      <c r="D195" s="328">
        <v>2509.69</v>
      </c>
      <c r="E195" s="328">
        <v>2413.09</v>
      </c>
      <c r="F195" s="328">
        <v>2509.69</v>
      </c>
      <c r="H195" s="646">
        <f>SUM('T5_data(mth)'!AA197:AK197)</f>
        <v>2209.36</v>
      </c>
      <c r="I195" s="325">
        <f t="shared" si="6"/>
        <v>2209.36</v>
      </c>
      <c r="K195" s="647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12943.76</v>
      </c>
      <c r="D196" s="330">
        <v>14798.86</v>
      </c>
      <c r="E196" s="330">
        <v>12943.76</v>
      </c>
      <c r="F196" s="330">
        <v>14798.86</v>
      </c>
      <c r="H196" s="646">
        <f>SUM('T5_data(mth)'!AA198:AK198)</f>
        <v>11892.939999999999</v>
      </c>
      <c r="I196" s="325">
        <f t="shared" ref="I196:I259" si="9">ROUND(H196,2)</f>
        <v>11892.94</v>
      </c>
      <c r="K196" s="647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5169.1400000000003</v>
      </c>
      <c r="D197" s="328">
        <v>6100.91</v>
      </c>
      <c r="E197" s="328">
        <v>5169.1400000000003</v>
      </c>
      <c r="F197" s="328">
        <v>6100.91</v>
      </c>
      <c r="H197" s="646">
        <f>SUM('T5_data(mth)'!AA199:AK199)</f>
        <v>4792.9399999999996</v>
      </c>
      <c r="I197" s="325">
        <f t="shared" si="9"/>
        <v>4792.9399999999996</v>
      </c>
      <c r="K197" s="647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3348.41</v>
      </c>
      <c r="D198" s="330">
        <v>3719.61</v>
      </c>
      <c r="E198" s="330">
        <v>3348.41</v>
      </c>
      <c r="F198" s="330">
        <v>3719.61</v>
      </c>
      <c r="H198" s="646">
        <f>SUM('T5_data(mth)'!AA200:AK200)</f>
        <v>3135.22</v>
      </c>
      <c r="I198" s="325">
        <f t="shared" si="9"/>
        <v>3135.22</v>
      </c>
      <c r="K198" s="647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1645.06</v>
      </c>
      <c r="D199" s="328">
        <v>2124.61</v>
      </c>
      <c r="E199" s="328">
        <v>1645.06</v>
      </c>
      <c r="F199" s="328">
        <v>2124.61</v>
      </c>
      <c r="H199" s="646">
        <f>SUM('T5_data(mth)'!AA201:AK201)</f>
        <v>1498.1899999999998</v>
      </c>
      <c r="I199" s="325">
        <f t="shared" si="9"/>
        <v>1498.19</v>
      </c>
      <c r="K199" s="647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0">
        <v>175.67</v>
      </c>
      <c r="D200" s="330">
        <v>256.69</v>
      </c>
      <c r="E200" s="330">
        <v>175.67</v>
      </c>
      <c r="F200" s="330">
        <v>256.69</v>
      </c>
      <c r="H200" s="646">
        <f>SUM('T5_data(mth)'!AA202:AK202)</f>
        <v>159.53</v>
      </c>
      <c r="I200" s="325">
        <f t="shared" si="9"/>
        <v>159.53</v>
      </c>
      <c r="K200" s="647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5502.67</v>
      </c>
      <c r="D201" s="328">
        <v>5651.66</v>
      </c>
      <c r="E201" s="328">
        <v>5502.67</v>
      </c>
      <c r="F201" s="328">
        <v>5651.66</v>
      </c>
      <c r="H201" s="646">
        <f>SUM('T5_data(mth)'!AA203:AK203)</f>
        <v>5014.3500000000004</v>
      </c>
      <c r="I201" s="325">
        <f t="shared" si="9"/>
        <v>5014.3500000000004</v>
      </c>
      <c r="K201" s="647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1657</v>
      </c>
      <c r="D202" s="330">
        <v>1780.36</v>
      </c>
      <c r="E202" s="330">
        <v>1657</v>
      </c>
      <c r="F202" s="330">
        <v>1780.36</v>
      </c>
      <c r="H202" s="646">
        <f>SUM('T5_data(mth)'!AA204:AK204)</f>
        <v>1537.4699999999998</v>
      </c>
      <c r="I202" s="325">
        <f t="shared" si="9"/>
        <v>1537.47</v>
      </c>
      <c r="K202" s="647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2527.75</v>
      </c>
      <c r="D203" s="328">
        <v>2609.87</v>
      </c>
      <c r="E203" s="328">
        <v>2527.75</v>
      </c>
      <c r="F203" s="328">
        <v>2609.87</v>
      </c>
      <c r="H203" s="646">
        <f>SUM('T5_data(mth)'!AA205:AK205)</f>
        <v>2291.89</v>
      </c>
      <c r="I203" s="325">
        <f t="shared" si="9"/>
        <v>2291.89</v>
      </c>
      <c r="K203" s="647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0">
        <v>1317.91</v>
      </c>
      <c r="D204" s="330">
        <v>1261.43</v>
      </c>
      <c r="E204" s="330">
        <v>1317.91</v>
      </c>
      <c r="F204" s="330">
        <v>1261.43</v>
      </c>
      <c r="H204" s="646">
        <f>SUM('T5_data(mth)'!AA206:AK206)</f>
        <v>1184.96</v>
      </c>
      <c r="I204" s="325">
        <f t="shared" si="9"/>
        <v>1184.96</v>
      </c>
      <c r="K204" s="647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2271.96</v>
      </c>
      <c r="D205" s="328">
        <v>3046.29</v>
      </c>
      <c r="E205" s="328">
        <v>2271.96</v>
      </c>
      <c r="F205" s="328">
        <v>3046.29</v>
      </c>
      <c r="H205" s="646">
        <f>SUM('T5_data(mth)'!AA207:AK207)</f>
        <v>2085.6399999999994</v>
      </c>
      <c r="I205" s="325">
        <f t="shared" si="9"/>
        <v>2085.64</v>
      </c>
      <c r="K205" s="647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0">
        <v>359.84</v>
      </c>
      <c r="D206" s="330">
        <v>390.36</v>
      </c>
      <c r="E206" s="330">
        <v>359.84</v>
      </c>
      <c r="F206" s="330">
        <v>390.36</v>
      </c>
      <c r="H206" s="646">
        <f>SUM('T5_data(mth)'!AA208:AK208)</f>
        <v>337.28</v>
      </c>
      <c r="I206" s="325">
        <f t="shared" si="9"/>
        <v>337.28</v>
      </c>
      <c r="K206" s="647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28">
        <v>508.3</v>
      </c>
      <c r="D207" s="328">
        <v>569.48</v>
      </c>
      <c r="E207" s="328">
        <v>508.3</v>
      </c>
      <c r="F207" s="328">
        <v>569.48</v>
      </c>
      <c r="H207" s="646">
        <f>SUM('T5_data(mth)'!AA209:AK209)</f>
        <v>466.53999999999996</v>
      </c>
      <c r="I207" s="325">
        <f t="shared" si="9"/>
        <v>466.54</v>
      </c>
      <c r="K207" s="647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0">
        <v>58.77</v>
      </c>
      <c r="D208" s="330">
        <v>99.26</v>
      </c>
      <c r="E208" s="330">
        <v>58.77</v>
      </c>
      <c r="F208" s="330">
        <v>99.26</v>
      </c>
      <c r="H208" s="646">
        <f>SUM('T5_data(mth)'!AA210:AK210)</f>
        <v>58.31</v>
      </c>
      <c r="I208" s="325">
        <f t="shared" si="9"/>
        <v>58.31</v>
      </c>
      <c r="K208" s="647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1345.04</v>
      </c>
      <c r="D209" s="328">
        <v>1987.2</v>
      </c>
      <c r="E209" s="328">
        <v>1345.04</v>
      </c>
      <c r="F209" s="328">
        <v>1987.2</v>
      </c>
      <c r="H209" s="646">
        <f>SUM('T5_data(mth)'!AA211:AK211)</f>
        <v>1223.52</v>
      </c>
      <c r="I209" s="325">
        <f t="shared" si="9"/>
        <v>1223.52</v>
      </c>
      <c r="K209" s="647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0">
        <v>10.130000000000001</v>
      </c>
      <c r="D210" s="330">
        <v>11.1</v>
      </c>
      <c r="E210" s="330">
        <v>10.130000000000001</v>
      </c>
      <c r="F210" s="330">
        <v>11.1</v>
      </c>
      <c r="H210" s="646">
        <f>SUM('T5_data(mth)'!AA212:AK212)</f>
        <v>9.120000000000001</v>
      </c>
      <c r="I210" s="325">
        <f t="shared" si="9"/>
        <v>9.1199999999999992</v>
      </c>
      <c r="K210" s="647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28">
        <v>179.38</v>
      </c>
      <c r="D211" s="328">
        <v>197.52</v>
      </c>
      <c r="E211" s="328">
        <v>179.38</v>
      </c>
      <c r="F211" s="328">
        <v>197.52</v>
      </c>
      <c r="H211" s="646">
        <f>SUM('T5_data(mth)'!AA213:AK213)</f>
        <v>163.65</v>
      </c>
      <c r="I211" s="325">
        <f t="shared" si="9"/>
        <v>163.65</v>
      </c>
      <c r="K211" s="647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0">
        <v>16.5</v>
      </c>
      <c r="D212" s="330">
        <v>22.72</v>
      </c>
      <c r="E212" s="330">
        <v>16.5</v>
      </c>
      <c r="F212" s="330">
        <v>22.72</v>
      </c>
      <c r="H212" s="646">
        <f>SUM('T5_data(mth)'!AA214:AK214)</f>
        <v>15.06</v>
      </c>
      <c r="I212" s="325">
        <f t="shared" si="9"/>
        <v>15.06</v>
      </c>
      <c r="K212" s="647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28">
        <v>162.87</v>
      </c>
      <c r="D213" s="328">
        <v>174.8</v>
      </c>
      <c r="E213" s="328">
        <v>162.87</v>
      </c>
      <c r="F213" s="328">
        <v>174.8</v>
      </c>
      <c r="H213" s="646">
        <f>SUM('T5_data(mth)'!AA215:AK215)</f>
        <v>148.61000000000001</v>
      </c>
      <c r="I213" s="325">
        <f t="shared" si="9"/>
        <v>148.61000000000001</v>
      </c>
      <c r="K213" s="647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1110.71</v>
      </c>
      <c r="D214" s="330">
        <v>1055.69</v>
      </c>
      <c r="E214" s="330">
        <v>1110.71</v>
      </c>
      <c r="F214" s="330">
        <v>1055.69</v>
      </c>
      <c r="H214" s="646">
        <f>SUM('T5_data(mth)'!AA216:AK216)</f>
        <v>1045.3399999999999</v>
      </c>
      <c r="I214" s="325">
        <f t="shared" si="9"/>
        <v>1045.3399999999999</v>
      </c>
      <c r="K214" s="647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28">
        <v>1.55</v>
      </c>
      <c r="D215" s="328">
        <v>1.5</v>
      </c>
      <c r="E215" s="328">
        <v>1.55</v>
      </c>
      <c r="F215" s="328">
        <v>1.5</v>
      </c>
      <c r="H215" s="646">
        <f>SUM('T5_data(mth)'!AA217:AK217)</f>
        <v>1.45</v>
      </c>
      <c r="I215" s="325">
        <f t="shared" si="9"/>
        <v>1.45</v>
      </c>
      <c r="K215" s="647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0">
        <v>178.9</v>
      </c>
      <c r="D216" s="330">
        <v>257.18</v>
      </c>
      <c r="E216" s="330">
        <v>178.9</v>
      </c>
      <c r="F216" s="330">
        <v>257.18</v>
      </c>
      <c r="H216" s="646">
        <f>SUM('T5_data(mth)'!AA218:AK218)</f>
        <v>164</v>
      </c>
      <c r="I216" s="325">
        <f t="shared" si="9"/>
        <v>164</v>
      </c>
      <c r="K216" s="647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28">
        <v>930.26</v>
      </c>
      <c r="D217" s="328">
        <v>797.01</v>
      </c>
      <c r="E217" s="328">
        <v>930.26</v>
      </c>
      <c r="F217" s="328">
        <v>797.01</v>
      </c>
      <c r="H217" s="646">
        <f>SUM('T5_data(mth)'!AA219:AK219)</f>
        <v>879.88</v>
      </c>
      <c r="I217" s="325">
        <f t="shared" si="9"/>
        <v>879.88</v>
      </c>
      <c r="K217" s="647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3333.17</v>
      </c>
      <c r="D218" s="330">
        <v>3682.1</v>
      </c>
      <c r="E218" s="330">
        <v>3333.17</v>
      </c>
      <c r="F218" s="330">
        <v>3682.1</v>
      </c>
      <c r="H218" s="646">
        <f>SUM('T5_data(mth)'!AA220:AK220)</f>
        <v>3194.4500000000003</v>
      </c>
      <c r="I218" s="325">
        <f t="shared" si="9"/>
        <v>3194.45</v>
      </c>
      <c r="K218" s="647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2553.7399999999998</v>
      </c>
      <c r="D219" s="328">
        <v>2866.6</v>
      </c>
      <c r="E219" s="328">
        <v>2553.7399999999998</v>
      </c>
      <c r="F219" s="328">
        <v>2866.6</v>
      </c>
      <c r="H219" s="646">
        <f>SUM('T5_data(mth)'!AA221:AK221)</f>
        <v>2473.3999999999996</v>
      </c>
      <c r="I219" s="325">
        <f t="shared" si="9"/>
        <v>2473.4</v>
      </c>
      <c r="K219" s="647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0">
        <v>779.43</v>
      </c>
      <c r="D220" s="330">
        <v>815.5</v>
      </c>
      <c r="E220" s="330">
        <v>779.43</v>
      </c>
      <c r="F220" s="330">
        <v>815.5</v>
      </c>
      <c r="H220" s="646">
        <f>SUM('T5_data(mth)'!AA222:AK222)</f>
        <v>721.06000000000006</v>
      </c>
      <c r="I220" s="325">
        <f t="shared" si="9"/>
        <v>721.06</v>
      </c>
      <c r="K220" s="647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28">
        <v>105.11</v>
      </c>
      <c r="D221" s="328">
        <v>98.35</v>
      </c>
      <c r="E221" s="328">
        <v>105.11</v>
      </c>
      <c r="F221" s="328">
        <v>98.35</v>
      </c>
      <c r="H221" s="646">
        <f>SUM('T5_data(mth)'!AA223:AK223)</f>
        <v>97.859999999999985</v>
      </c>
      <c r="I221" s="325">
        <f t="shared" si="9"/>
        <v>97.86</v>
      </c>
      <c r="K221" s="647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0">
        <v>47.06</v>
      </c>
      <c r="D222" s="330">
        <v>41.68</v>
      </c>
      <c r="E222" s="330">
        <v>47.06</v>
      </c>
      <c r="F222" s="330">
        <v>41.68</v>
      </c>
      <c r="H222" s="646">
        <f>SUM('T5_data(mth)'!AA224:AK224)</f>
        <v>43.690000000000005</v>
      </c>
      <c r="I222" s="325">
        <f t="shared" si="9"/>
        <v>43.69</v>
      </c>
      <c r="K222" s="647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28">
        <v>58.05</v>
      </c>
      <c r="D223" s="328">
        <v>56.66</v>
      </c>
      <c r="E223" s="328">
        <v>58.05</v>
      </c>
      <c r="F223" s="328">
        <v>56.66</v>
      </c>
      <c r="H223" s="646">
        <f>SUM('T5_data(mth)'!AA225:AK225)</f>
        <v>54.139999999999993</v>
      </c>
      <c r="I223" s="325">
        <f t="shared" si="9"/>
        <v>54.14</v>
      </c>
      <c r="K223" s="647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0">
        <v>238.31</v>
      </c>
      <c r="D224" s="330">
        <v>259.83999999999997</v>
      </c>
      <c r="E224" s="330">
        <v>238.31</v>
      </c>
      <c r="F224" s="330">
        <v>259.83999999999997</v>
      </c>
      <c r="H224" s="646">
        <f>SUM('T5_data(mth)'!AA226:AK226)</f>
        <v>220.37999999999997</v>
      </c>
      <c r="I224" s="325">
        <f t="shared" si="9"/>
        <v>220.38</v>
      </c>
      <c r="K224" s="647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28">
        <v>171</v>
      </c>
      <c r="D225" s="328">
        <v>169.31</v>
      </c>
      <c r="E225" s="328">
        <v>171</v>
      </c>
      <c r="F225" s="328">
        <v>169.31</v>
      </c>
      <c r="H225" s="646">
        <f>SUM('T5_data(mth)'!AA227:AK227)</f>
        <v>156.71</v>
      </c>
      <c r="I225" s="325">
        <f t="shared" si="9"/>
        <v>156.71</v>
      </c>
      <c r="K225" s="647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0">
        <v>324.44</v>
      </c>
      <c r="D226" s="330">
        <v>296.02</v>
      </c>
      <c r="E226" s="330">
        <v>324.44</v>
      </c>
      <c r="F226" s="330">
        <v>296.02</v>
      </c>
      <c r="H226" s="646">
        <f>SUM('T5_data(mth)'!AA228:AK228)</f>
        <v>301.04999999999995</v>
      </c>
      <c r="I226" s="325">
        <f t="shared" si="9"/>
        <v>301.05</v>
      </c>
      <c r="K226" s="647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2630.08</v>
      </c>
      <c r="D227" s="328">
        <v>3121.93</v>
      </c>
      <c r="E227" s="328">
        <v>2630.08</v>
      </c>
      <c r="F227" s="328">
        <v>3121.93</v>
      </c>
      <c r="H227" s="646">
        <f>SUM('T5_data(mth)'!AA229:AK229)</f>
        <v>2404.86</v>
      </c>
      <c r="I227" s="325">
        <f t="shared" si="9"/>
        <v>2404.86</v>
      </c>
      <c r="K227" s="647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2364.5700000000002</v>
      </c>
      <c r="D228" s="330">
        <v>2841.59</v>
      </c>
      <c r="E228" s="330">
        <v>2364.5700000000002</v>
      </c>
      <c r="F228" s="330">
        <v>2841.59</v>
      </c>
      <c r="H228" s="646">
        <f>SUM('T5_data(mth)'!AA230:AK230)</f>
        <v>2159.4499999999998</v>
      </c>
      <c r="I228" s="325">
        <f t="shared" si="9"/>
        <v>2159.4499999999998</v>
      </c>
      <c r="K228" s="647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28">
        <v>265.5</v>
      </c>
      <c r="D229" s="328">
        <v>280.33</v>
      </c>
      <c r="E229" s="328">
        <v>265.5</v>
      </c>
      <c r="F229" s="328">
        <v>280.33</v>
      </c>
      <c r="H229" s="646">
        <f>SUM('T5_data(mth)'!AA231:AK231)</f>
        <v>245.43</v>
      </c>
      <c r="I229" s="325">
        <f t="shared" si="9"/>
        <v>245.43</v>
      </c>
      <c r="K229" s="647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30655.94</v>
      </c>
      <c r="D230" s="330">
        <v>42677.24</v>
      </c>
      <c r="E230" s="330">
        <v>30655.94</v>
      </c>
      <c r="F230" s="330">
        <v>42677.24</v>
      </c>
      <c r="H230" s="646">
        <f>SUM('T5_data(mth)'!AA232:AK232)</f>
        <v>28241.18</v>
      </c>
      <c r="I230" s="325">
        <f t="shared" si="9"/>
        <v>28241.18</v>
      </c>
      <c r="K230" s="647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2720.2</v>
      </c>
      <c r="D231" s="328">
        <v>3556.42</v>
      </c>
      <c r="E231" s="328">
        <v>2720.2</v>
      </c>
      <c r="F231" s="328">
        <v>3556.42</v>
      </c>
      <c r="H231" s="646">
        <f>SUM('T5_data(mth)'!AA233:AK233)</f>
        <v>2521.6699999999996</v>
      </c>
      <c r="I231" s="325">
        <f t="shared" si="9"/>
        <v>2521.67</v>
      </c>
      <c r="K231" s="647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3060.36</v>
      </c>
      <c r="D232" s="330">
        <v>3973.16</v>
      </c>
      <c r="E232" s="330">
        <v>3060.36</v>
      </c>
      <c r="F232" s="330">
        <v>3973.16</v>
      </c>
      <c r="H232" s="646">
        <f>SUM('T5_data(mth)'!AA234:AK234)</f>
        <v>2824.4899999999993</v>
      </c>
      <c r="I232" s="325">
        <f t="shared" si="9"/>
        <v>2824.49</v>
      </c>
      <c r="K232" s="647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24428.42</v>
      </c>
      <c r="D233" s="328">
        <v>34515.43</v>
      </c>
      <c r="E233" s="328">
        <v>24428.42</v>
      </c>
      <c r="F233" s="328">
        <v>34515.43</v>
      </c>
      <c r="H233" s="646">
        <f>SUM('T5_data(mth)'!AA235:AK235)</f>
        <v>22485.75</v>
      </c>
      <c r="I233" s="325">
        <f t="shared" si="9"/>
        <v>22485.75</v>
      </c>
      <c r="K233" s="647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0">
        <v>383.25</v>
      </c>
      <c r="D234" s="330">
        <v>546.85</v>
      </c>
      <c r="E234" s="330">
        <v>383.25</v>
      </c>
      <c r="F234" s="330">
        <v>546.85</v>
      </c>
      <c r="H234" s="646">
        <f>SUM('T5_data(mth)'!AA236:AK236)</f>
        <v>350.8</v>
      </c>
      <c r="I234" s="325">
        <f t="shared" si="9"/>
        <v>350.8</v>
      </c>
      <c r="K234" s="647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28">
        <v>63.72</v>
      </c>
      <c r="D235" s="328">
        <v>85.38</v>
      </c>
      <c r="E235" s="328">
        <v>63.72</v>
      </c>
      <c r="F235" s="328">
        <v>85.38</v>
      </c>
      <c r="H235" s="646">
        <f>SUM('T5_data(mth)'!AA237:AK237)</f>
        <v>58.470000000000006</v>
      </c>
      <c r="I235" s="325">
        <f t="shared" si="9"/>
        <v>58.47</v>
      </c>
      <c r="K235" s="647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0">
        <v>617.41</v>
      </c>
      <c r="D236" s="330">
        <v>696.77</v>
      </c>
      <c r="E236" s="330">
        <v>617.41</v>
      </c>
      <c r="F236" s="330">
        <v>696.77</v>
      </c>
      <c r="H236" s="646">
        <f>SUM('T5_data(mth)'!AA238:AK238)</f>
        <v>570.01</v>
      </c>
      <c r="I236" s="325">
        <f t="shared" si="9"/>
        <v>570.01</v>
      </c>
      <c r="K236" s="647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35237.47</v>
      </c>
      <c r="D237" s="328">
        <v>39551.370000000003</v>
      </c>
      <c r="E237" s="328">
        <v>35237.47</v>
      </c>
      <c r="F237" s="328">
        <v>39551.370000000003</v>
      </c>
      <c r="H237" s="646">
        <f>SUM('T5_data(mth)'!AA239:AK239)</f>
        <v>32389.32</v>
      </c>
      <c r="I237" s="325">
        <f t="shared" si="9"/>
        <v>32389.32</v>
      </c>
      <c r="K237" s="647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0">
        <v>6.6</v>
      </c>
      <c r="D238" s="330">
        <v>8.18</v>
      </c>
      <c r="E238" s="330">
        <v>6.6</v>
      </c>
      <c r="F238" s="330">
        <v>8.18</v>
      </c>
      <c r="H238" s="646">
        <f>SUM('T5_data(mth)'!AA240:AK240)</f>
        <v>5.9400000000000013</v>
      </c>
      <c r="I238" s="325">
        <f t="shared" si="9"/>
        <v>5.94</v>
      </c>
      <c r="K238" s="647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28">
        <v>0</v>
      </c>
      <c r="D239" s="328">
        <v>0</v>
      </c>
      <c r="E239" s="328">
        <v>0</v>
      </c>
      <c r="F239" s="328">
        <v>0</v>
      </c>
      <c r="H239" s="646">
        <f>SUM('T5_data(mth)'!AA241:AK241)</f>
        <v>0</v>
      </c>
      <c r="I239" s="325">
        <f t="shared" si="9"/>
        <v>0</v>
      </c>
      <c r="K239" s="647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0">
        <v>0.63</v>
      </c>
      <c r="D240" s="330">
        <v>0.47</v>
      </c>
      <c r="E240" s="330">
        <v>0.63</v>
      </c>
      <c r="F240" s="330">
        <v>0.47</v>
      </c>
      <c r="H240" s="646">
        <f>SUM('T5_data(mth)'!AA242:AK242)</f>
        <v>0.58000000000000007</v>
      </c>
      <c r="I240" s="325">
        <f t="shared" si="9"/>
        <v>0.57999999999999996</v>
      </c>
      <c r="K240" s="647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28">
        <v>5.13</v>
      </c>
      <c r="D241" s="328">
        <v>6.91</v>
      </c>
      <c r="E241" s="328">
        <v>5.13</v>
      </c>
      <c r="F241" s="328">
        <v>6.91</v>
      </c>
      <c r="H241" s="646">
        <f>SUM('T5_data(mth)'!AA243:AK243)</f>
        <v>4.62</v>
      </c>
      <c r="I241" s="325">
        <f t="shared" si="9"/>
        <v>4.62</v>
      </c>
      <c r="K241" s="647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0">
        <v>0.84</v>
      </c>
      <c r="D242" s="330">
        <v>0.79</v>
      </c>
      <c r="E242" s="330">
        <v>0.84</v>
      </c>
      <c r="F242" s="330">
        <v>0.79</v>
      </c>
      <c r="H242" s="646">
        <f>SUM('T5_data(mth)'!AA244:AK244)</f>
        <v>0.7599999999999999</v>
      </c>
      <c r="I242" s="325">
        <f t="shared" si="9"/>
        <v>0.76</v>
      </c>
      <c r="K242" s="647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28">
        <v>839.34</v>
      </c>
      <c r="D243" s="328">
        <v>970.28</v>
      </c>
      <c r="E243" s="328">
        <v>839.34</v>
      </c>
      <c r="F243" s="328">
        <v>970.28</v>
      </c>
      <c r="H243" s="646">
        <f>SUM('T5_data(mth)'!AA245:AK245)</f>
        <v>771.1</v>
      </c>
      <c r="I243" s="325">
        <f t="shared" si="9"/>
        <v>771.1</v>
      </c>
      <c r="K243" s="647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0">
        <v>16.309999999999999</v>
      </c>
      <c r="D244" s="330">
        <v>24.54</v>
      </c>
      <c r="E244" s="330">
        <v>16.309999999999999</v>
      </c>
      <c r="F244" s="330">
        <v>24.54</v>
      </c>
      <c r="H244" s="646">
        <f>SUM('T5_data(mth)'!AA246:AK246)</f>
        <v>15.620000000000001</v>
      </c>
      <c r="I244" s="325">
        <f t="shared" si="9"/>
        <v>15.62</v>
      </c>
      <c r="K244" s="647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28">
        <v>203.77</v>
      </c>
      <c r="D245" s="328">
        <v>223.06</v>
      </c>
      <c r="E245" s="328">
        <v>203.77</v>
      </c>
      <c r="F245" s="328">
        <v>223.06</v>
      </c>
      <c r="H245" s="646">
        <f>SUM('T5_data(mth)'!AA247:AK247)</f>
        <v>184.84</v>
      </c>
      <c r="I245" s="325">
        <f t="shared" si="9"/>
        <v>184.84</v>
      </c>
      <c r="K245" s="647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0">
        <v>232.45</v>
      </c>
      <c r="D246" s="330">
        <v>274.06</v>
      </c>
      <c r="E246" s="330">
        <v>232.45</v>
      </c>
      <c r="F246" s="330">
        <v>274.06</v>
      </c>
      <c r="H246" s="646">
        <f>SUM('T5_data(mth)'!AA248:AK248)</f>
        <v>215.54</v>
      </c>
      <c r="I246" s="325">
        <f t="shared" si="9"/>
        <v>215.54</v>
      </c>
      <c r="K246" s="647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28">
        <v>223.81</v>
      </c>
      <c r="D247" s="328">
        <v>259.3</v>
      </c>
      <c r="E247" s="328">
        <v>223.81</v>
      </c>
      <c r="F247" s="328">
        <v>259.3</v>
      </c>
      <c r="H247" s="646">
        <f>SUM('T5_data(mth)'!AA249:AK249)</f>
        <v>204.76000000000002</v>
      </c>
      <c r="I247" s="325">
        <f t="shared" si="9"/>
        <v>204.76</v>
      </c>
      <c r="K247" s="647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0">
        <v>163.01</v>
      </c>
      <c r="D248" s="330">
        <v>189.31</v>
      </c>
      <c r="E248" s="330">
        <v>163.01</v>
      </c>
      <c r="F248" s="330">
        <v>189.31</v>
      </c>
      <c r="H248" s="646">
        <f>SUM('T5_data(mth)'!AA250:AK250)</f>
        <v>150.30000000000001</v>
      </c>
      <c r="I248" s="325">
        <f t="shared" si="9"/>
        <v>150.30000000000001</v>
      </c>
      <c r="K248" s="647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28">
        <v>226.15</v>
      </c>
      <c r="D249" s="328">
        <v>181.86</v>
      </c>
      <c r="E249" s="328">
        <v>226.15</v>
      </c>
      <c r="F249" s="328">
        <v>181.86</v>
      </c>
      <c r="H249" s="646">
        <f>SUM('T5_data(mth)'!AA251:AK251)</f>
        <v>208.17</v>
      </c>
      <c r="I249" s="325">
        <f t="shared" si="9"/>
        <v>208.17</v>
      </c>
      <c r="K249" s="647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0">
        <v>497.75</v>
      </c>
      <c r="D250" s="330">
        <v>559.95000000000005</v>
      </c>
      <c r="E250" s="330">
        <v>497.75</v>
      </c>
      <c r="F250" s="330">
        <v>559.95000000000005</v>
      </c>
      <c r="H250" s="646">
        <f>SUM('T5_data(mth)'!AA252:AK252)</f>
        <v>457.12</v>
      </c>
      <c r="I250" s="325">
        <f t="shared" si="9"/>
        <v>457.12</v>
      </c>
      <c r="K250" s="647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28">
        <v>12.87</v>
      </c>
      <c r="D251" s="328">
        <v>26.19</v>
      </c>
      <c r="E251" s="328">
        <v>12.87</v>
      </c>
      <c r="F251" s="328">
        <v>26.19</v>
      </c>
      <c r="H251" s="646">
        <f>SUM('T5_data(mth)'!AA253:AK253)</f>
        <v>11.43</v>
      </c>
      <c r="I251" s="325">
        <f t="shared" si="9"/>
        <v>11.43</v>
      </c>
      <c r="K251" s="647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0">
        <v>484.88</v>
      </c>
      <c r="D252" s="330">
        <v>533.77</v>
      </c>
      <c r="E252" s="330">
        <v>484.88</v>
      </c>
      <c r="F252" s="330">
        <v>533.77</v>
      </c>
      <c r="H252" s="646">
        <f>SUM('T5_data(mth)'!AA254:AK254)</f>
        <v>445.71999999999997</v>
      </c>
      <c r="I252" s="325">
        <f t="shared" si="9"/>
        <v>445.72</v>
      </c>
      <c r="K252" s="647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3346.16</v>
      </c>
      <c r="D253" s="328">
        <v>3343.89</v>
      </c>
      <c r="E253" s="328">
        <v>3346.16</v>
      </c>
      <c r="F253" s="328">
        <v>3343.89</v>
      </c>
      <c r="H253" s="646">
        <f>SUM('T5_data(mth)'!AA255:AK255)</f>
        <v>3082.42</v>
      </c>
      <c r="I253" s="325">
        <f t="shared" si="9"/>
        <v>3082.42</v>
      </c>
      <c r="K253" s="647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1561.33</v>
      </c>
      <c r="D254" s="330">
        <v>1682.38</v>
      </c>
      <c r="E254" s="330">
        <v>1561.33</v>
      </c>
      <c r="F254" s="330">
        <v>1682.38</v>
      </c>
      <c r="H254" s="646">
        <f>SUM('T5_data(mth)'!AA256:AK256)</f>
        <v>1458.9199999999998</v>
      </c>
      <c r="I254" s="325">
        <f t="shared" si="9"/>
        <v>1458.92</v>
      </c>
      <c r="K254" s="647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1712.03</v>
      </c>
      <c r="D255" s="328">
        <v>1590.1</v>
      </c>
      <c r="E255" s="328">
        <v>1712.03</v>
      </c>
      <c r="F255" s="328">
        <v>1590.1</v>
      </c>
      <c r="H255" s="646">
        <f>SUM('T5_data(mth)'!AA257:AK257)</f>
        <v>1556.3400000000001</v>
      </c>
      <c r="I255" s="325">
        <f t="shared" si="9"/>
        <v>1556.34</v>
      </c>
      <c r="K255" s="647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0">
        <v>314.22000000000003</v>
      </c>
      <c r="D256" s="330">
        <v>249.63</v>
      </c>
      <c r="E256" s="330">
        <v>314.22000000000003</v>
      </c>
      <c r="F256" s="330">
        <v>249.63</v>
      </c>
      <c r="H256" s="646">
        <f>SUM('T5_data(mth)'!AA258:AK258)</f>
        <v>283.83999999999997</v>
      </c>
      <c r="I256" s="325">
        <f t="shared" si="9"/>
        <v>283.83999999999997</v>
      </c>
      <c r="K256" s="647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28">
        <v>251.43</v>
      </c>
      <c r="D257" s="328">
        <v>202.35</v>
      </c>
      <c r="E257" s="328">
        <v>251.43</v>
      </c>
      <c r="F257" s="328">
        <v>202.35</v>
      </c>
      <c r="H257" s="646">
        <f>SUM('T5_data(mth)'!AA259:AK259)</f>
        <v>232.97000000000003</v>
      </c>
      <c r="I257" s="325">
        <f t="shared" si="9"/>
        <v>232.97</v>
      </c>
      <c r="K257" s="647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0">
        <v>119.53</v>
      </c>
      <c r="D258" s="330">
        <v>124.12</v>
      </c>
      <c r="E258" s="330">
        <v>119.53</v>
      </c>
      <c r="F258" s="330">
        <v>124.12</v>
      </c>
      <c r="H258" s="646">
        <f>SUM('T5_data(mth)'!AA260:AK260)</f>
        <v>104.49000000000001</v>
      </c>
      <c r="I258" s="325">
        <f t="shared" si="9"/>
        <v>104.49</v>
      </c>
      <c r="K258" s="647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28">
        <v>1026.8499999999999</v>
      </c>
      <c r="D259" s="328">
        <v>1014</v>
      </c>
      <c r="E259" s="328">
        <v>1026.8499999999999</v>
      </c>
      <c r="F259" s="328">
        <v>1014</v>
      </c>
      <c r="H259" s="646">
        <f>SUM('T5_data(mth)'!AA261:AK261)</f>
        <v>935.01</v>
      </c>
      <c r="I259" s="325">
        <f t="shared" si="9"/>
        <v>935.01</v>
      </c>
      <c r="K259" s="647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0">
        <v>72.8</v>
      </c>
      <c r="D260" s="330">
        <v>71.41</v>
      </c>
      <c r="E260" s="330">
        <v>72.8</v>
      </c>
      <c r="F260" s="330">
        <v>71.41</v>
      </c>
      <c r="H260" s="646">
        <f>SUM('T5_data(mth)'!AA262:AK262)</f>
        <v>67.17</v>
      </c>
      <c r="I260" s="325">
        <f t="shared" ref="I260:I323" si="12">ROUND(H260,2)</f>
        <v>67.17</v>
      </c>
      <c r="K260" s="647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1342.05</v>
      </c>
      <c r="D261" s="328">
        <v>1455.48</v>
      </c>
      <c r="E261" s="328">
        <v>1342.05</v>
      </c>
      <c r="F261" s="328">
        <v>1455.48</v>
      </c>
      <c r="H261" s="646">
        <f>SUM('T5_data(mth)'!AA263:AK263)</f>
        <v>1224.2</v>
      </c>
      <c r="I261" s="325">
        <f t="shared" si="12"/>
        <v>1224.2</v>
      </c>
      <c r="K261" s="647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0">
        <v>1020.46</v>
      </c>
      <c r="D262" s="330">
        <v>1089.1300000000001</v>
      </c>
      <c r="E262" s="330">
        <v>1020.46</v>
      </c>
      <c r="F262" s="330">
        <v>1089.1300000000001</v>
      </c>
      <c r="H262" s="646">
        <f>SUM('T5_data(mth)'!AA264:AK264)</f>
        <v>931.26</v>
      </c>
      <c r="I262" s="325">
        <f t="shared" si="12"/>
        <v>931.26</v>
      </c>
      <c r="K262" s="647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28">
        <v>321.58999999999997</v>
      </c>
      <c r="D263" s="328">
        <v>366.35</v>
      </c>
      <c r="E263" s="328">
        <v>321.58999999999997</v>
      </c>
      <c r="F263" s="328">
        <v>366.35</v>
      </c>
      <c r="H263" s="646">
        <f>SUM('T5_data(mth)'!AA265:AK265)</f>
        <v>292.96999999999997</v>
      </c>
      <c r="I263" s="325">
        <f t="shared" si="12"/>
        <v>292.97000000000003</v>
      </c>
      <c r="K263" s="647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0">
        <v>793.26</v>
      </c>
      <c r="D264" s="330">
        <v>1060.53</v>
      </c>
      <c r="E264" s="330">
        <v>793.26</v>
      </c>
      <c r="F264" s="330">
        <v>1060.53</v>
      </c>
      <c r="H264" s="646">
        <f>SUM('T5_data(mth)'!AA266:AK266)</f>
        <v>727.78</v>
      </c>
      <c r="I264" s="325">
        <f t="shared" si="12"/>
        <v>727.78</v>
      </c>
      <c r="K264" s="647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28">
        <v>473.58</v>
      </c>
      <c r="D265" s="328">
        <v>503.01</v>
      </c>
      <c r="E265" s="328">
        <v>473.58</v>
      </c>
      <c r="F265" s="328">
        <v>503.01</v>
      </c>
      <c r="H265" s="646">
        <f>SUM('T5_data(mth)'!AA267:AK267)</f>
        <v>425.77000000000004</v>
      </c>
      <c r="I265" s="325">
        <f t="shared" si="12"/>
        <v>425.77</v>
      </c>
      <c r="K265" s="647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0">
        <v>414.75</v>
      </c>
      <c r="D266" s="330">
        <v>396.72</v>
      </c>
      <c r="E266" s="330">
        <v>414.75</v>
      </c>
      <c r="F266" s="330">
        <v>396.72</v>
      </c>
      <c r="H266" s="646">
        <f>SUM('T5_data(mth)'!AA268:AK268)</f>
        <v>371.99</v>
      </c>
      <c r="I266" s="325">
        <f t="shared" si="12"/>
        <v>371.99</v>
      </c>
      <c r="K266" s="647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28">
        <v>58.83</v>
      </c>
      <c r="D267" s="328">
        <v>106.29</v>
      </c>
      <c r="E267" s="328">
        <v>58.83</v>
      </c>
      <c r="F267" s="328">
        <v>106.29</v>
      </c>
      <c r="H267" s="646">
        <f>SUM('T5_data(mth)'!AA269:AK269)</f>
        <v>53.8</v>
      </c>
      <c r="I267" s="325">
        <f t="shared" si="12"/>
        <v>53.8</v>
      </c>
      <c r="K267" s="647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0">
        <v>346.28</v>
      </c>
      <c r="D268" s="330">
        <v>401.26</v>
      </c>
      <c r="E268" s="330">
        <v>346.28</v>
      </c>
      <c r="F268" s="330">
        <v>401.26</v>
      </c>
      <c r="H268" s="646">
        <f>SUM('T5_data(mth)'!AA270:AK270)</f>
        <v>317.14</v>
      </c>
      <c r="I268" s="325">
        <f t="shared" si="12"/>
        <v>317.14</v>
      </c>
      <c r="K268" s="647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1186.69</v>
      </c>
      <c r="D269" s="328">
        <v>1248.9100000000001</v>
      </c>
      <c r="E269" s="328">
        <v>1186.69</v>
      </c>
      <c r="F269" s="328">
        <v>1248.9100000000001</v>
      </c>
      <c r="H269" s="646">
        <f>SUM('T5_data(mth)'!AA271:AK271)</f>
        <v>1085.9099999999999</v>
      </c>
      <c r="I269" s="325">
        <f t="shared" si="12"/>
        <v>1085.9100000000001</v>
      </c>
      <c r="K269" s="647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0">
        <v>172.22</v>
      </c>
      <c r="D270" s="330">
        <v>268.56</v>
      </c>
      <c r="E270" s="330">
        <v>172.22</v>
      </c>
      <c r="F270" s="330">
        <v>268.56</v>
      </c>
      <c r="H270" s="646">
        <f>SUM('T5_data(mth)'!AA272:AK272)</f>
        <v>156.21</v>
      </c>
      <c r="I270" s="325">
        <f t="shared" si="12"/>
        <v>156.21</v>
      </c>
      <c r="K270" s="647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1432.57</v>
      </c>
      <c r="D271" s="328">
        <v>1507.81</v>
      </c>
      <c r="E271" s="328">
        <v>1432.57</v>
      </c>
      <c r="F271" s="328">
        <v>1507.81</v>
      </c>
      <c r="H271" s="646">
        <f>SUM('T5_data(mth)'!AA273:AK273)</f>
        <v>1328.9099999999999</v>
      </c>
      <c r="I271" s="325">
        <f t="shared" si="12"/>
        <v>1328.91</v>
      </c>
      <c r="K271" s="647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0">
        <v>213.54</v>
      </c>
      <c r="D272" s="330">
        <v>232.75</v>
      </c>
      <c r="E272" s="330">
        <v>213.54</v>
      </c>
      <c r="F272" s="330">
        <v>232.75</v>
      </c>
      <c r="H272" s="646">
        <f>SUM('T5_data(mth)'!AA274:AK274)</f>
        <v>197.38</v>
      </c>
      <c r="I272" s="325">
        <f t="shared" si="12"/>
        <v>197.38</v>
      </c>
      <c r="K272" s="647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1219.03</v>
      </c>
      <c r="D273" s="328">
        <v>1275.06</v>
      </c>
      <c r="E273" s="328">
        <v>1219.03</v>
      </c>
      <c r="F273" s="328">
        <v>1275.06</v>
      </c>
      <c r="H273" s="646">
        <f>SUM('T5_data(mth)'!AA275:AK275)</f>
        <v>1131.55</v>
      </c>
      <c r="I273" s="325">
        <f t="shared" si="12"/>
        <v>1131.55</v>
      </c>
      <c r="K273" s="647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2825.37</v>
      </c>
      <c r="D274" s="330">
        <v>3169.4</v>
      </c>
      <c r="E274" s="330">
        <v>2825.37</v>
      </c>
      <c r="F274" s="330">
        <v>3169.4</v>
      </c>
      <c r="H274" s="646">
        <f>SUM('T5_data(mth)'!AA276:AK276)</f>
        <v>2573.58</v>
      </c>
      <c r="I274" s="325">
        <f t="shared" si="12"/>
        <v>2573.58</v>
      </c>
      <c r="K274" s="647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1502.15</v>
      </c>
      <c r="D275" s="328">
        <v>1713.18</v>
      </c>
      <c r="E275" s="328">
        <v>1502.15</v>
      </c>
      <c r="F275" s="328">
        <v>1713.18</v>
      </c>
      <c r="H275" s="646">
        <f>SUM('T5_data(mth)'!AA277:AK277)</f>
        <v>1362.29</v>
      </c>
      <c r="I275" s="325">
        <f t="shared" si="12"/>
        <v>1362.29</v>
      </c>
      <c r="K275" s="647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0">
        <v>6.21</v>
      </c>
      <c r="D276" s="330">
        <v>7.69</v>
      </c>
      <c r="E276" s="330">
        <v>6.21</v>
      </c>
      <c r="F276" s="330">
        <v>7.69</v>
      </c>
      <c r="H276" s="646">
        <f>SUM('T5_data(mth)'!AA278:AK278)</f>
        <v>5.57</v>
      </c>
      <c r="I276" s="325">
        <f t="shared" si="12"/>
        <v>5.57</v>
      </c>
      <c r="K276" s="647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28">
        <v>2.95</v>
      </c>
      <c r="D277" s="328">
        <v>3.1</v>
      </c>
      <c r="E277" s="328">
        <v>2.95</v>
      </c>
      <c r="F277" s="328">
        <v>3.1</v>
      </c>
      <c r="H277" s="646">
        <f>SUM('T5_data(mth)'!AA279:AK279)</f>
        <v>2.7699999999999996</v>
      </c>
      <c r="I277" s="325">
        <f t="shared" si="12"/>
        <v>2.77</v>
      </c>
      <c r="K277" s="647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0">
        <v>3.26</v>
      </c>
      <c r="D278" s="330">
        <v>4.58</v>
      </c>
      <c r="E278" s="330">
        <v>3.26</v>
      </c>
      <c r="F278" s="330">
        <v>4.58</v>
      </c>
      <c r="H278" s="646">
        <f>SUM('T5_data(mth)'!AA280:AK280)</f>
        <v>2.8100000000000005</v>
      </c>
      <c r="I278" s="325">
        <f t="shared" si="12"/>
        <v>2.81</v>
      </c>
      <c r="K278" s="647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28">
        <v>254.28</v>
      </c>
      <c r="D279" s="328">
        <v>331.09</v>
      </c>
      <c r="E279" s="328">
        <v>254.28</v>
      </c>
      <c r="F279" s="328">
        <v>331.09</v>
      </c>
      <c r="H279" s="646">
        <f>SUM('T5_data(mth)'!AA281:AK281)</f>
        <v>225.98999999999998</v>
      </c>
      <c r="I279" s="325">
        <f t="shared" si="12"/>
        <v>225.99</v>
      </c>
      <c r="K279" s="647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0">
        <v>117.12</v>
      </c>
      <c r="D280" s="330">
        <v>113.52</v>
      </c>
      <c r="E280" s="330">
        <v>117.12</v>
      </c>
      <c r="F280" s="330">
        <v>113.52</v>
      </c>
      <c r="H280" s="646">
        <f>SUM('T5_data(mth)'!AA282:AK282)</f>
        <v>107.77999999999999</v>
      </c>
      <c r="I280" s="325">
        <f t="shared" si="12"/>
        <v>107.78</v>
      </c>
      <c r="K280" s="647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28">
        <v>137.16</v>
      </c>
      <c r="D281" s="328">
        <v>217.57</v>
      </c>
      <c r="E281" s="328">
        <v>137.16</v>
      </c>
      <c r="F281" s="328">
        <v>217.57</v>
      </c>
      <c r="H281" s="646">
        <f>SUM('T5_data(mth)'!AA283:AK283)</f>
        <v>118.17999999999998</v>
      </c>
      <c r="I281" s="325">
        <f t="shared" si="12"/>
        <v>118.18</v>
      </c>
      <c r="K281" s="647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0">
        <v>92.71</v>
      </c>
      <c r="D282" s="330">
        <v>74.33</v>
      </c>
      <c r="E282" s="330">
        <v>92.71</v>
      </c>
      <c r="F282" s="330">
        <v>74.33</v>
      </c>
      <c r="H282" s="646">
        <f>SUM('T5_data(mth)'!AA284:AK284)</f>
        <v>85.320000000000007</v>
      </c>
      <c r="I282" s="325">
        <f t="shared" si="12"/>
        <v>85.32</v>
      </c>
      <c r="K282" s="647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28">
        <v>52.52</v>
      </c>
      <c r="D283" s="328">
        <v>35.97</v>
      </c>
      <c r="E283" s="328">
        <v>52.52</v>
      </c>
      <c r="F283" s="328">
        <v>35.97</v>
      </c>
      <c r="H283" s="646">
        <f>SUM('T5_data(mth)'!AA285:AK285)</f>
        <v>49.140000000000008</v>
      </c>
      <c r="I283" s="325">
        <f t="shared" si="12"/>
        <v>49.14</v>
      </c>
      <c r="K283" s="647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0">
        <v>40.19</v>
      </c>
      <c r="D284" s="330">
        <v>38.36</v>
      </c>
      <c r="E284" s="330">
        <v>40.19</v>
      </c>
      <c r="F284" s="330">
        <v>38.36</v>
      </c>
      <c r="H284" s="646">
        <f>SUM('T5_data(mth)'!AA286:AK286)</f>
        <v>36.18</v>
      </c>
      <c r="I284" s="325">
        <f t="shared" si="12"/>
        <v>36.18</v>
      </c>
      <c r="K284" s="647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28">
        <v>447.16</v>
      </c>
      <c r="D285" s="328">
        <v>513.4</v>
      </c>
      <c r="E285" s="328">
        <v>447.16</v>
      </c>
      <c r="F285" s="328">
        <v>513.4</v>
      </c>
      <c r="H285" s="646">
        <f>SUM('T5_data(mth)'!AA287:AK287)</f>
        <v>401.47</v>
      </c>
      <c r="I285" s="325">
        <f t="shared" si="12"/>
        <v>401.47</v>
      </c>
      <c r="K285" s="647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0">
        <v>166.56</v>
      </c>
      <c r="D286" s="330">
        <v>185.7</v>
      </c>
      <c r="E286" s="330">
        <v>166.56</v>
      </c>
      <c r="F286" s="330">
        <v>185.7</v>
      </c>
      <c r="H286" s="646">
        <f>SUM('T5_data(mth)'!AA288:AK288)</f>
        <v>147.25</v>
      </c>
      <c r="I286" s="325">
        <f t="shared" si="12"/>
        <v>147.25</v>
      </c>
      <c r="K286" s="647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28">
        <v>280.61</v>
      </c>
      <c r="D287" s="328">
        <v>327.71</v>
      </c>
      <c r="E287" s="328">
        <v>280.61</v>
      </c>
      <c r="F287" s="328">
        <v>327.71</v>
      </c>
      <c r="H287" s="646">
        <f>SUM('T5_data(mth)'!AA289:AK289)</f>
        <v>254.22999999999996</v>
      </c>
      <c r="I287" s="325">
        <f t="shared" si="12"/>
        <v>254.23</v>
      </c>
      <c r="K287" s="647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0">
        <v>369.72</v>
      </c>
      <c r="D288" s="330">
        <v>412.91</v>
      </c>
      <c r="E288" s="330">
        <v>369.72</v>
      </c>
      <c r="F288" s="330">
        <v>412.91</v>
      </c>
      <c r="H288" s="646">
        <f>SUM('T5_data(mth)'!AA290:AK290)</f>
        <v>341.18</v>
      </c>
      <c r="I288" s="325">
        <f t="shared" si="12"/>
        <v>341.18</v>
      </c>
      <c r="K288" s="647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28">
        <v>164.95</v>
      </c>
      <c r="D289" s="328">
        <v>183.78</v>
      </c>
      <c r="E289" s="328">
        <v>164.95</v>
      </c>
      <c r="F289" s="328">
        <v>183.78</v>
      </c>
      <c r="H289" s="646">
        <f>SUM('T5_data(mth)'!AA291:AK291)</f>
        <v>152.28</v>
      </c>
      <c r="I289" s="325">
        <f t="shared" si="12"/>
        <v>152.28</v>
      </c>
      <c r="K289" s="647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0">
        <v>204.78</v>
      </c>
      <c r="D290" s="330">
        <v>229.13</v>
      </c>
      <c r="E290" s="330">
        <v>204.78</v>
      </c>
      <c r="F290" s="330">
        <v>229.13</v>
      </c>
      <c r="H290" s="646">
        <f>SUM('T5_data(mth)'!AA292:AK292)</f>
        <v>188.88</v>
      </c>
      <c r="I290" s="325">
        <f t="shared" si="12"/>
        <v>188.88</v>
      </c>
      <c r="K290" s="647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28">
        <v>332.05</v>
      </c>
      <c r="D291" s="328">
        <v>373.76</v>
      </c>
      <c r="E291" s="328">
        <v>332.05</v>
      </c>
      <c r="F291" s="328">
        <v>373.76</v>
      </c>
      <c r="H291" s="646">
        <f>SUM('T5_data(mth)'!AA293:AK293)</f>
        <v>302.77</v>
      </c>
      <c r="I291" s="325">
        <f t="shared" si="12"/>
        <v>302.77</v>
      </c>
      <c r="K291" s="647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0">
        <v>1.24</v>
      </c>
      <c r="D292" s="330">
        <v>1.5</v>
      </c>
      <c r="E292" s="330">
        <v>1.24</v>
      </c>
      <c r="F292" s="330">
        <v>1.5</v>
      </c>
      <c r="H292" s="646">
        <f>SUM('T5_data(mth)'!AA294:AK294)</f>
        <v>1.21</v>
      </c>
      <c r="I292" s="325">
        <f t="shared" si="12"/>
        <v>1.21</v>
      </c>
      <c r="K292" s="647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28">
        <v>15.24</v>
      </c>
      <c r="D293" s="328">
        <v>13.99</v>
      </c>
      <c r="E293" s="328">
        <v>15.24</v>
      </c>
      <c r="F293" s="328">
        <v>13.99</v>
      </c>
      <c r="H293" s="646">
        <f>SUM('T5_data(mth)'!AA295:AK295)</f>
        <v>13.750000000000002</v>
      </c>
      <c r="I293" s="325">
        <f t="shared" si="12"/>
        <v>13.75</v>
      </c>
      <c r="K293" s="647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0">
        <v>315.57</v>
      </c>
      <c r="D294" s="330">
        <v>358.27</v>
      </c>
      <c r="E294" s="330">
        <v>315.57</v>
      </c>
      <c r="F294" s="330">
        <v>358.27</v>
      </c>
      <c r="H294" s="646">
        <f>SUM('T5_data(mth)'!AA296:AK296)</f>
        <v>287.8</v>
      </c>
      <c r="I294" s="325">
        <f t="shared" si="12"/>
        <v>287.8</v>
      </c>
      <c r="K294" s="647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28">
        <v>797.42</v>
      </c>
      <c r="D295" s="328">
        <v>889.89</v>
      </c>
      <c r="E295" s="328">
        <v>797.42</v>
      </c>
      <c r="F295" s="328">
        <v>889.89</v>
      </c>
      <c r="H295" s="646">
        <f>SUM('T5_data(mth)'!AA297:AK297)</f>
        <v>731.68000000000006</v>
      </c>
      <c r="I295" s="325">
        <f t="shared" si="12"/>
        <v>731.68</v>
      </c>
      <c r="K295" s="647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0">
        <v>188.73</v>
      </c>
      <c r="D296" s="330">
        <v>214.85</v>
      </c>
      <c r="E296" s="330">
        <v>188.73</v>
      </c>
      <c r="F296" s="330">
        <v>214.85</v>
      </c>
      <c r="H296" s="646">
        <f>SUM('T5_data(mth)'!AA298:AK298)</f>
        <v>173.97999999999996</v>
      </c>
      <c r="I296" s="325">
        <f t="shared" si="12"/>
        <v>173.98</v>
      </c>
      <c r="K296" s="647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28">
        <v>138.16999999999999</v>
      </c>
      <c r="D297" s="328">
        <v>146.22</v>
      </c>
      <c r="E297" s="328">
        <v>138.16999999999999</v>
      </c>
      <c r="F297" s="328">
        <v>146.22</v>
      </c>
      <c r="H297" s="646">
        <f>SUM('T5_data(mth)'!AA299:AK299)</f>
        <v>125.79</v>
      </c>
      <c r="I297" s="325">
        <f t="shared" si="12"/>
        <v>125.79</v>
      </c>
      <c r="K297" s="647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0">
        <v>218.23</v>
      </c>
      <c r="D298" s="330">
        <v>256.58999999999997</v>
      </c>
      <c r="E298" s="330">
        <v>218.23</v>
      </c>
      <c r="F298" s="330">
        <v>256.58999999999997</v>
      </c>
      <c r="H298" s="646">
        <f>SUM('T5_data(mth)'!AA300:AK300)</f>
        <v>199.83</v>
      </c>
      <c r="I298" s="325">
        <f t="shared" si="12"/>
        <v>199.83</v>
      </c>
      <c r="K298" s="647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28">
        <v>252.29</v>
      </c>
      <c r="D299" s="328">
        <v>272.23</v>
      </c>
      <c r="E299" s="328">
        <v>252.29</v>
      </c>
      <c r="F299" s="328">
        <v>272.23</v>
      </c>
      <c r="H299" s="646">
        <f>SUM('T5_data(mth)'!AA301:AK301)</f>
        <v>232.06</v>
      </c>
      <c r="I299" s="325">
        <f t="shared" si="12"/>
        <v>232.06</v>
      </c>
      <c r="K299" s="647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0">
        <v>525.79999999999995</v>
      </c>
      <c r="D300" s="330">
        <v>566.33000000000004</v>
      </c>
      <c r="E300" s="330">
        <v>525.79999999999995</v>
      </c>
      <c r="F300" s="330">
        <v>566.33000000000004</v>
      </c>
      <c r="H300" s="646">
        <f>SUM('T5_data(mth)'!AA302:AK302)</f>
        <v>479.62</v>
      </c>
      <c r="I300" s="325">
        <f t="shared" si="12"/>
        <v>479.62</v>
      </c>
      <c r="K300" s="647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3976.15</v>
      </c>
      <c r="D301" s="328">
        <v>4327.83</v>
      </c>
      <c r="E301" s="328">
        <v>3976.15</v>
      </c>
      <c r="F301" s="328">
        <v>4327.83</v>
      </c>
      <c r="H301" s="646">
        <f>SUM('T5_data(mth)'!AA303:AK303)</f>
        <v>3640.1200000000003</v>
      </c>
      <c r="I301" s="325">
        <f t="shared" si="12"/>
        <v>3640.12</v>
      </c>
      <c r="K301" s="647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2495.87</v>
      </c>
      <c r="D302" s="330">
        <v>2720.78</v>
      </c>
      <c r="E302" s="330">
        <v>2495.87</v>
      </c>
      <c r="F302" s="330">
        <v>2720.78</v>
      </c>
      <c r="H302" s="646">
        <f>SUM('T5_data(mth)'!AA304:AK304)</f>
        <v>2282.94</v>
      </c>
      <c r="I302" s="325">
        <f t="shared" si="12"/>
        <v>2282.94</v>
      </c>
      <c r="K302" s="647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28">
        <v>142.61000000000001</v>
      </c>
      <c r="D303" s="328">
        <v>154.04</v>
      </c>
      <c r="E303" s="328">
        <v>142.61000000000001</v>
      </c>
      <c r="F303" s="328">
        <v>154.04</v>
      </c>
      <c r="H303" s="646">
        <f>SUM('T5_data(mth)'!AA305:AK305)</f>
        <v>129.96</v>
      </c>
      <c r="I303" s="325">
        <f t="shared" si="12"/>
        <v>129.96</v>
      </c>
      <c r="K303" s="647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0">
        <v>52.73</v>
      </c>
      <c r="D304" s="330">
        <v>54.38</v>
      </c>
      <c r="E304" s="330">
        <v>52.73</v>
      </c>
      <c r="F304" s="330">
        <v>54.38</v>
      </c>
      <c r="H304" s="646">
        <f>SUM('T5_data(mth)'!AA306:AK306)</f>
        <v>50.44</v>
      </c>
      <c r="I304" s="325">
        <f t="shared" si="12"/>
        <v>50.44</v>
      </c>
      <c r="K304" s="647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1284.93</v>
      </c>
      <c r="D305" s="328">
        <v>1398.63</v>
      </c>
      <c r="E305" s="328">
        <v>1284.93</v>
      </c>
      <c r="F305" s="328">
        <v>1398.63</v>
      </c>
      <c r="H305" s="646">
        <f>SUM('T5_data(mth)'!AA307:AK307)</f>
        <v>1176.8400000000001</v>
      </c>
      <c r="I305" s="325">
        <f t="shared" si="12"/>
        <v>1176.8399999999999</v>
      </c>
      <c r="K305" s="647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0">
        <v>606.94000000000005</v>
      </c>
      <c r="D306" s="330">
        <v>670.46</v>
      </c>
      <c r="E306" s="330">
        <v>606.94000000000005</v>
      </c>
      <c r="F306" s="330">
        <v>670.46</v>
      </c>
      <c r="H306" s="646">
        <f>SUM('T5_data(mth)'!AA308:AK308)</f>
        <v>557.96</v>
      </c>
      <c r="I306" s="325">
        <f t="shared" si="12"/>
        <v>557.96</v>
      </c>
      <c r="K306" s="647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28">
        <v>358.05</v>
      </c>
      <c r="D307" s="328">
        <v>385.61</v>
      </c>
      <c r="E307" s="328">
        <v>358.05</v>
      </c>
      <c r="F307" s="328">
        <v>385.61</v>
      </c>
      <c r="H307" s="646">
        <f>SUM('T5_data(mth)'!AA309:AK309)</f>
        <v>331.2</v>
      </c>
      <c r="I307" s="325">
        <f t="shared" si="12"/>
        <v>331.2</v>
      </c>
      <c r="K307" s="647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0">
        <v>102.72</v>
      </c>
      <c r="D308" s="330">
        <v>103.39</v>
      </c>
      <c r="E308" s="330">
        <v>102.72</v>
      </c>
      <c r="F308" s="330">
        <v>103.39</v>
      </c>
      <c r="H308" s="646">
        <f>SUM('T5_data(mth)'!AA310:AK310)</f>
        <v>94.27000000000001</v>
      </c>
      <c r="I308" s="325">
        <f t="shared" si="12"/>
        <v>94.27</v>
      </c>
      <c r="K308" s="647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28">
        <v>146.16999999999999</v>
      </c>
      <c r="D309" s="328">
        <v>181.46</v>
      </c>
      <c r="E309" s="328">
        <v>146.16999999999999</v>
      </c>
      <c r="F309" s="328">
        <v>181.46</v>
      </c>
      <c r="H309" s="646">
        <f>SUM('T5_data(mth)'!AA311:AK311)</f>
        <v>132.51000000000002</v>
      </c>
      <c r="I309" s="325">
        <f t="shared" si="12"/>
        <v>132.51</v>
      </c>
      <c r="K309" s="647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2578.71</v>
      </c>
      <c r="D310" s="330">
        <v>2889.42</v>
      </c>
      <c r="E310" s="330">
        <v>2578.71</v>
      </c>
      <c r="F310" s="330">
        <v>2889.42</v>
      </c>
      <c r="H310" s="646">
        <f>SUM('T5_data(mth)'!AA312:AK312)</f>
        <v>2360.79</v>
      </c>
      <c r="I310" s="325">
        <f t="shared" si="12"/>
        <v>2360.79</v>
      </c>
      <c r="K310" s="647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28">
        <v>71.75</v>
      </c>
      <c r="D311" s="328">
        <v>74.56</v>
      </c>
      <c r="E311" s="328">
        <v>71.75</v>
      </c>
      <c r="F311" s="328">
        <v>74.56</v>
      </c>
      <c r="H311" s="646">
        <f>SUM('T5_data(mth)'!AA313:AK313)</f>
        <v>66.27</v>
      </c>
      <c r="I311" s="325">
        <f t="shared" si="12"/>
        <v>66.27</v>
      </c>
      <c r="K311" s="647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0">
        <v>583.71</v>
      </c>
      <c r="D312" s="330">
        <v>842.33</v>
      </c>
      <c r="E312" s="330">
        <v>583.71</v>
      </c>
      <c r="F312" s="330">
        <v>842.33</v>
      </c>
      <c r="H312" s="646">
        <f>SUM('T5_data(mth)'!AA314:AK314)</f>
        <v>529.58000000000004</v>
      </c>
      <c r="I312" s="325">
        <f t="shared" si="12"/>
        <v>529.58000000000004</v>
      </c>
      <c r="K312" s="647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28">
        <v>858.83</v>
      </c>
      <c r="D313" s="328">
        <v>761.16</v>
      </c>
      <c r="E313" s="328">
        <v>858.83</v>
      </c>
      <c r="F313" s="328">
        <v>761.16</v>
      </c>
      <c r="H313" s="646">
        <f>SUM('T5_data(mth)'!AA315:AK315)</f>
        <v>793.59999999999991</v>
      </c>
      <c r="I313" s="325">
        <f t="shared" si="12"/>
        <v>793.6</v>
      </c>
      <c r="K313" s="647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0">
        <v>167.53</v>
      </c>
      <c r="D314" s="330">
        <v>158.88999999999999</v>
      </c>
      <c r="E314" s="330">
        <v>167.53</v>
      </c>
      <c r="F314" s="330">
        <v>158.88999999999999</v>
      </c>
      <c r="H314" s="646">
        <f>SUM('T5_data(mth)'!AA316:AK316)</f>
        <v>154.22</v>
      </c>
      <c r="I314" s="325">
        <f t="shared" si="12"/>
        <v>154.22</v>
      </c>
      <c r="K314" s="647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28">
        <v>691.3</v>
      </c>
      <c r="D315" s="328">
        <v>602.27</v>
      </c>
      <c r="E315" s="328">
        <v>691.3</v>
      </c>
      <c r="F315" s="328">
        <v>602.27</v>
      </c>
      <c r="H315" s="646">
        <f>SUM('T5_data(mth)'!AA317:AK317)</f>
        <v>639.38</v>
      </c>
      <c r="I315" s="325">
        <f t="shared" si="12"/>
        <v>639.38</v>
      </c>
      <c r="K315" s="647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0">
        <v>1064.42</v>
      </c>
      <c r="D316" s="330">
        <v>1211.3800000000001</v>
      </c>
      <c r="E316" s="330">
        <v>1064.42</v>
      </c>
      <c r="F316" s="330">
        <v>1211.3800000000001</v>
      </c>
      <c r="H316" s="646">
        <f>SUM('T5_data(mth)'!AA318:AK318)</f>
        <v>971.37</v>
      </c>
      <c r="I316" s="325">
        <f t="shared" si="12"/>
        <v>971.37</v>
      </c>
      <c r="K316" s="647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28">
        <v>45.9</v>
      </c>
      <c r="D317" s="328">
        <v>54.32</v>
      </c>
      <c r="E317" s="328">
        <v>45.9</v>
      </c>
      <c r="F317" s="328">
        <v>54.32</v>
      </c>
      <c r="H317" s="646">
        <f>SUM('T5_data(mth)'!AA319:AK319)</f>
        <v>42.31</v>
      </c>
      <c r="I317" s="325">
        <f t="shared" si="12"/>
        <v>42.31</v>
      </c>
      <c r="K317" s="647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0">
        <v>181.39</v>
      </c>
      <c r="D318" s="330">
        <v>186.57</v>
      </c>
      <c r="E318" s="330">
        <v>181.39</v>
      </c>
      <c r="F318" s="330">
        <v>186.57</v>
      </c>
      <c r="H318" s="646">
        <f>SUM('T5_data(mth)'!AA320:AK320)</f>
        <v>167.24</v>
      </c>
      <c r="I318" s="325">
        <f t="shared" si="12"/>
        <v>167.24</v>
      </c>
      <c r="K318" s="647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28">
        <v>275.44</v>
      </c>
      <c r="D319" s="328">
        <v>314.52999999999997</v>
      </c>
      <c r="E319" s="328">
        <v>275.44</v>
      </c>
      <c r="F319" s="328">
        <v>314.52999999999997</v>
      </c>
      <c r="H319" s="646">
        <f>SUM('T5_data(mth)'!AA321:AK321)</f>
        <v>252.68</v>
      </c>
      <c r="I319" s="325">
        <f t="shared" si="12"/>
        <v>252.68</v>
      </c>
      <c r="K319" s="647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0">
        <v>561.69000000000005</v>
      </c>
      <c r="D320" s="330">
        <v>655.97</v>
      </c>
      <c r="E320" s="330">
        <v>561.69000000000005</v>
      </c>
      <c r="F320" s="330">
        <v>655.97</v>
      </c>
      <c r="H320" s="646">
        <f>SUM('T5_data(mth)'!AA322:AK322)</f>
        <v>509.14</v>
      </c>
      <c r="I320" s="325">
        <f t="shared" si="12"/>
        <v>509.14</v>
      </c>
      <c r="K320" s="647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28">
        <v>40.1</v>
      </c>
      <c r="D321" s="328">
        <v>47.54</v>
      </c>
      <c r="E321" s="328">
        <v>40.1</v>
      </c>
      <c r="F321" s="328">
        <v>47.54</v>
      </c>
      <c r="H321" s="646">
        <f>SUM('T5_data(mth)'!AA323:AK323)</f>
        <v>37.599999999999994</v>
      </c>
      <c r="I321" s="325">
        <f t="shared" si="12"/>
        <v>37.6</v>
      </c>
      <c r="K321" s="647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0">
        <v>12.88</v>
      </c>
      <c r="D322" s="330">
        <v>15.29</v>
      </c>
      <c r="E322" s="330">
        <v>12.88</v>
      </c>
      <c r="F322" s="330">
        <v>15.29</v>
      </c>
      <c r="H322" s="646">
        <f>SUM('T5_data(mth)'!AA324:AK324)</f>
        <v>12.139999999999999</v>
      </c>
      <c r="I322" s="325">
        <f t="shared" si="12"/>
        <v>12.14</v>
      </c>
      <c r="K322" s="647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28">
        <v>27.22</v>
      </c>
      <c r="D323" s="328">
        <v>32.25</v>
      </c>
      <c r="E323" s="328">
        <v>27.22</v>
      </c>
      <c r="F323" s="328">
        <v>32.25</v>
      </c>
      <c r="H323" s="646">
        <f>SUM('T5_data(mth)'!AA325:AK325)</f>
        <v>25.48</v>
      </c>
      <c r="I323" s="325">
        <f t="shared" si="12"/>
        <v>25.48</v>
      </c>
      <c r="K323" s="647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1667.65</v>
      </c>
      <c r="D324" s="330">
        <v>1905.59</v>
      </c>
      <c r="E324" s="330">
        <v>1667.65</v>
      </c>
      <c r="F324" s="330">
        <v>1905.59</v>
      </c>
      <c r="H324" s="646">
        <f>SUM('T5_data(mth)'!AA326:AK326)</f>
        <v>1512.17</v>
      </c>
      <c r="I324" s="325">
        <f t="shared" ref="I324:I387" si="15">ROUND(H324,2)</f>
        <v>1512.17</v>
      </c>
      <c r="K324" s="647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28">
        <v>199.29</v>
      </c>
      <c r="D325" s="328">
        <v>200.38</v>
      </c>
      <c r="E325" s="328">
        <v>199.29</v>
      </c>
      <c r="F325" s="328">
        <v>200.38</v>
      </c>
      <c r="H325" s="646">
        <f>SUM('T5_data(mth)'!AA327:AK327)</f>
        <v>183.3</v>
      </c>
      <c r="I325" s="325">
        <f t="shared" si="15"/>
        <v>183.3</v>
      </c>
      <c r="K325" s="647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1468.36</v>
      </c>
      <c r="D326" s="330">
        <v>1705.21</v>
      </c>
      <c r="E326" s="330">
        <v>1468.36</v>
      </c>
      <c r="F326" s="330">
        <v>1705.21</v>
      </c>
      <c r="H326" s="646">
        <f>SUM('T5_data(mth)'!AA328:AK328)</f>
        <v>1328.88</v>
      </c>
      <c r="I326" s="325">
        <f t="shared" si="15"/>
        <v>1328.88</v>
      </c>
      <c r="K326" s="647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28">
        <v>479.42</v>
      </c>
      <c r="D327" s="328">
        <v>638.59</v>
      </c>
      <c r="E327" s="328">
        <v>479.42</v>
      </c>
      <c r="F327" s="328">
        <v>638.59</v>
      </c>
      <c r="H327" s="646">
        <f>SUM('T5_data(mth)'!AA329:AK329)</f>
        <v>436.46000000000004</v>
      </c>
      <c r="I327" s="325">
        <f t="shared" si="15"/>
        <v>436.46</v>
      </c>
      <c r="K327" s="647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0">
        <v>278.87</v>
      </c>
      <c r="D328" s="330">
        <v>388.94</v>
      </c>
      <c r="E328" s="330">
        <v>278.87</v>
      </c>
      <c r="F328" s="330">
        <v>388.94</v>
      </c>
      <c r="H328" s="646">
        <f>SUM('T5_data(mth)'!AA330:AK330)</f>
        <v>253.96999999999997</v>
      </c>
      <c r="I328" s="325">
        <f t="shared" si="15"/>
        <v>253.97</v>
      </c>
      <c r="K328" s="647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28">
        <v>160.16999999999999</v>
      </c>
      <c r="D329" s="328">
        <v>197.98</v>
      </c>
      <c r="E329" s="328">
        <v>160.16999999999999</v>
      </c>
      <c r="F329" s="328">
        <v>197.98</v>
      </c>
      <c r="H329" s="646">
        <f>SUM('T5_data(mth)'!AA331:AK331)</f>
        <v>145.59</v>
      </c>
      <c r="I329" s="325">
        <f t="shared" si="15"/>
        <v>145.59</v>
      </c>
      <c r="K329" s="647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0">
        <v>40.380000000000003</v>
      </c>
      <c r="D330" s="330">
        <v>51.67</v>
      </c>
      <c r="E330" s="330">
        <v>40.380000000000003</v>
      </c>
      <c r="F330" s="330">
        <v>51.67</v>
      </c>
      <c r="H330" s="646">
        <f>SUM('T5_data(mth)'!AA332:AK332)</f>
        <v>36.9</v>
      </c>
      <c r="I330" s="325">
        <f t="shared" si="15"/>
        <v>36.9</v>
      </c>
      <c r="K330" s="647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28">
        <v>187.39</v>
      </c>
      <c r="D331" s="328">
        <v>226.42</v>
      </c>
      <c r="E331" s="328">
        <v>187.39</v>
      </c>
      <c r="F331" s="328">
        <v>226.42</v>
      </c>
      <c r="H331" s="646">
        <f>SUM('T5_data(mth)'!AA333:AK333)</f>
        <v>171.96</v>
      </c>
      <c r="I331" s="325">
        <f t="shared" si="15"/>
        <v>171.96</v>
      </c>
      <c r="K331" s="647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0">
        <v>421.37</v>
      </c>
      <c r="D332" s="330">
        <v>464.01</v>
      </c>
      <c r="E332" s="330">
        <v>421.37</v>
      </c>
      <c r="F332" s="330">
        <v>464.01</v>
      </c>
      <c r="H332" s="646">
        <f>SUM('T5_data(mth)'!AA334:AK334)</f>
        <v>385.85000000000008</v>
      </c>
      <c r="I332" s="325">
        <f t="shared" si="15"/>
        <v>385.85</v>
      </c>
      <c r="K332" s="647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28">
        <v>45.23</v>
      </c>
      <c r="D333" s="328">
        <v>53.1</v>
      </c>
      <c r="E333" s="328">
        <v>45.23</v>
      </c>
      <c r="F333" s="328">
        <v>53.1</v>
      </c>
      <c r="H333" s="646">
        <f>SUM('T5_data(mth)'!AA335:AK335)</f>
        <v>41.410000000000004</v>
      </c>
      <c r="I333" s="325">
        <f t="shared" si="15"/>
        <v>41.41</v>
      </c>
      <c r="K333" s="647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0">
        <v>376.14</v>
      </c>
      <c r="D334" s="330">
        <v>410.9</v>
      </c>
      <c r="E334" s="330">
        <v>376.14</v>
      </c>
      <c r="F334" s="330">
        <v>410.9</v>
      </c>
      <c r="H334" s="646">
        <f>SUM('T5_data(mth)'!AA336:AK336)</f>
        <v>344.44000000000005</v>
      </c>
      <c r="I334" s="325">
        <f t="shared" si="15"/>
        <v>344.44</v>
      </c>
      <c r="K334" s="647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28">
        <v>527.75</v>
      </c>
      <c r="D335" s="328">
        <v>700.01</v>
      </c>
      <c r="E335" s="328">
        <v>527.75</v>
      </c>
      <c r="F335" s="328">
        <v>700.01</v>
      </c>
      <c r="H335" s="646">
        <f>SUM('T5_data(mth)'!AA337:AK337)</f>
        <v>480.15999999999997</v>
      </c>
      <c r="I335" s="325">
        <f t="shared" si="15"/>
        <v>480.16</v>
      </c>
      <c r="K335" s="647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0">
        <v>49.32</v>
      </c>
      <c r="D336" s="330">
        <v>51.43</v>
      </c>
      <c r="E336" s="330">
        <v>49.32</v>
      </c>
      <c r="F336" s="330">
        <v>51.43</v>
      </c>
      <c r="H336" s="646">
        <f>SUM('T5_data(mth)'!AA338:AK338)</f>
        <v>43.98</v>
      </c>
      <c r="I336" s="325">
        <f t="shared" si="15"/>
        <v>43.98</v>
      </c>
      <c r="K336" s="647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28">
        <v>208.36</v>
      </c>
      <c r="D337" s="328">
        <v>278.95999999999998</v>
      </c>
      <c r="E337" s="328">
        <v>208.36</v>
      </c>
      <c r="F337" s="328">
        <v>278.95999999999998</v>
      </c>
      <c r="H337" s="646">
        <f>SUM('T5_data(mth)'!AA339:AK339)</f>
        <v>188.63</v>
      </c>
      <c r="I337" s="325">
        <f t="shared" si="15"/>
        <v>188.63</v>
      </c>
      <c r="K337" s="647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0">
        <v>172.98</v>
      </c>
      <c r="D338" s="330">
        <v>211.94</v>
      </c>
      <c r="E338" s="330">
        <v>172.98</v>
      </c>
      <c r="F338" s="330">
        <v>211.94</v>
      </c>
      <c r="H338" s="646">
        <f>SUM('T5_data(mth)'!AA340:AK340)</f>
        <v>158.18</v>
      </c>
      <c r="I338" s="325">
        <f t="shared" si="15"/>
        <v>158.18</v>
      </c>
      <c r="K338" s="647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28">
        <v>80.239999999999995</v>
      </c>
      <c r="D339" s="328">
        <v>134.13</v>
      </c>
      <c r="E339" s="328">
        <v>80.239999999999995</v>
      </c>
      <c r="F339" s="328">
        <v>134.13</v>
      </c>
      <c r="H339" s="646">
        <f>SUM('T5_data(mth)'!AA341:AK341)</f>
        <v>74.45</v>
      </c>
      <c r="I339" s="325">
        <f t="shared" si="15"/>
        <v>74.45</v>
      </c>
      <c r="K339" s="647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0">
        <v>16.84</v>
      </c>
      <c r="D340" s="330">
        <v>23.56</v>
      </c>
      <c r="E340" s="330">
        <v>16.84</v>
      </c>
      <c r="F340" s="330">
        <v>23.56</v>
      </c>
      <c r="H340" s="646">
        <f>SUM('T5_data(mth)'!AA342:AK342)</f>
        <v>14.930000000000003</v>
      </c>
      <c r="I340" s="325">
        <f t="shared" si="15"/>
        <v>14.93</v>
      </c>
      <c r="K340" s="647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8311.7900000000009</v>
      </c>
      <c r="D341" s="328">
        <v>9339.91</v>
      </c>
      <c r="E341" s="328">
        <v>8311.7900000000009</v>
      </c>
      <c r="F341" s="328">
        <v>9339.91</v>
      </c>
      <c r="H341" s="646">
        <f>SUM('T5_data(mth)'!AA343:AK343)</f>
        <v>7720.74</v>
      </c>
      <c r="I341" s="325">
        <f t="shared" si="15"/>
        <v>7720.74</v>
      </c>
      <c r="K341" s="647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0">
        <v>666.42</v>
      </c>
      <c r="D342" s="330">
        <v>681.27</v>
      </c>
      <c r="E342" s="330">
        <v>666.42</v>
      </c>
      <c r="F342" s="330">
        <v>681.27</v>
      </c>
      <c r="H342" s="646">
        <f>SUM('T5_data(mth)'!AA344:AK344)</f>
        <v>609.33000000000004</v>
      </c>
      <c r="I342" s="325">
        <f t="shared" si="15"/>
        <v>609.33000000000004</v>
      </c>
      <c r="K342" s="647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28">
        <v>480.45</v>
      </c>
      <c r="D343" s="328">
        <v>614.97</v>
      </c>
      <c r="E343" s="328">
        <v>480.45</v>
      </c>
      <c r="F343" s="328">
        <v>614.97</v>
      </c>
      <c r="H343" s="646">
        <f>SUM('T5_data(mth)'!AA345:AK345)</f>
        <v>437.24</v>
      </c>
      <c r="I343" s="325">
        <f t="shared" si="15"/>
        <v>437.24</v>
      </c>
      <c r="K343" s="647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0">
        <v>803.11</v>
      </c>
      <c r="D344" s="330">
        <v>867.53</v>
      </c>
      <c r="E344" s="330">
        <v>803.11</v>
      </c>
      <c r="F344" s="330">
        <v>867.53</v>
      </c>
      <c r="H344" s="646">
        <f>SUM('T5_data(mth)'!AA346:AK346)</f>
        <v>737.32999999999993</v>
      </c>
      <c r="I344" s="325">
        <f t="shared" si="15"/>
        <v>737.33</v>
      </c>
      <c r="K344" s="647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28">
        <v>2.59</v>
      </c>
      <c r="D345" s="328">
        <v>0.83</v>
      </c>
      <c r="E345" s="328">
        <v>2.59</v>
      </c>
      <c r="F345" s="328">
        <v>0.83</v>
      </c>
      <c r="H345" s="646">
        <f>SUM('T5_data(mth)'!AA347:AK347)</f>
        <v>2.399999999999999</v>
      </c>
      <c r="I345" s="325">
        <f t="shared" si="15"/>
        <v>2.4</v>
      </c>
      <c r="K345" s="647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0">
        <v>168.79</v>
      </c>
      <c r="D346" s="330">
        <v>203.74</v>
      </c>
      <c r="E346" s="330">
        <v>168.79</v>
      </c>
      <c r="F346" s="330">
        <v>203.74</v>
      </c>
      <c r="H346" s="646">
        <f>SUM('T5_data(mth)'!AA348:AK348)</f>
        <v>153.71</v>
      </c>
      <c r="I346" s="325">
        <f t="shared" si="15"/>
        <v>153.71</v>
      </c>
      <c r="K346" s="647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5694.61</v>
      </c>
      <c r="D347" s="328">
        <v>6396.42</v>
      </c>
      <c r="E347" s="328">
        <v>5694.61</v>
      </c>
      <c r="F347" s="328">
        <v>6396.42</v>
      </c>
      <c r="H347" s="646">
        <f>SUM('T5_data(mth)'!AA349:AK349)</f>
        <v>5325.3</v>
      </c>
      <c r="I347" s="325">
        <f t="shared" si="15"/>
        <v>5325.3</v>
      </c>
      <c r="K347" s="647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0">
        <v>108.1</v>
      </c>
      <c r="D348" s="330">
        <v>113.69</v>
      </c>
      <c r="E348" s="330">
        <v>108.1</v>
      </c>
      <c r="F348" s="330">
        <v>113.69</v>
      </c>
      <c r="H348" s="646">
        <f>SUM('T5_data(mth)'!AA350:AK350)</f>
        <v>100.37</v>
      </c>
      <c r="I348" s="325">
        <f t="shared" si="15"/>
        <v>100.37</v>
      </c>
      <c r="K348" s="647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28">
        <v>387.71</v>
      </c>
      <c r="D349" s="328">
        <v>461.46</v>
      </c>
      <c r="E349" s="328">
        <v>387.71</v>
      </c>
      <c r="F349" s="328">
        <v>461.46</v>
      </c>
      <c r="H349" s="646">
        <f>SUM('T5_data(mth)'!AA351:AK351)</f>
        <v>355.12</v>
      </c>
      <c r="I349" s="325">
        <f t="shared" si="15"/>
        <v>355.12</v>
      </c>
      <c r="K349" s="647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1860.7</v>
      </c>
      <c r="D350" s="330">
        <v>2633.27</v>
      </c>
      <c r="E350" s="330">
        <v>1860.7</v>
      </c>
      <c r="F350" s="330">
        <v>2633.27</v>
      </c>
      <c r="H350" s="646">
        <f>SUM('T5_data(mth)'!AA352:AK352)</f>
        <v>1704.1100000000001</v>
      </c>
      <c r="I350" s="325">
        <f t="shared" si="15"/>
        <v>1704.11</v>
      </c>
      <c r="K350" s="647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1743.9</v>
      </c>
      <c r="D351" s="328">
        <v>2513.58</v>
      </c>
      <c r="E351" s="328">
        <v>1743.9</v>
      </c>
      <c r="F351" s="328">
        <v>2513.58</v>
      </c>
      <c r="H351" s="646">
        <f>SUM('T5_data(mth)'!AA353:AK353)</f>
        <v>1597.38</v>
      </c>
      <c r="I351" s="325">
        <f t="shared" si="15"/>
        <v>1597.38</v>
      </c>
      <c r="K351" s="647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0">
        <v>116.8</v>
      </c>
      <c r="D352" s="330">
        <v>119.69</v>
      </c>
      <c r="E352" s="330">
        <v>116.8</v>
      </c>
      <c r="F352" s="330">
        <v>119.69</v>
      </c>
      <c r="H352" s="646">
        <f>SUM('T5_data(mth)'!AA354:AK354)</f>
        <v>106.74000000000001</v>
      </c>
      <c r="I352" s="325">
        <f t="shared" si="15"/>
        <v>106.74</v>
      </c>
      <c r="K352" s="647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897.84</v>
      </c>
      <c r="D353" s="328">
        <v>891.93</v>
      </c>
      <c r="E353" s="328">
        <v>897.84</v>
      </c>
      <c r="F353" s="328">
        <v>891.93</v>
      </c>
      <c r="H353" s="646">
        <f>SUM('T5_data(mth)'!AA355:AK355)</f>
        <v>831.55</v>
      </c>
      <c r="I353" s="325">
        <f t="shared" si="15"/>
        <v>831.55</v>
      </c>
      <c r="K353" s="647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0">
        <v>523.41999999999996</v>
      </c>
      <c r="D354" s="330">
        <v>578.53</v>
      </c>
      <c r="E354" s="330">
        <v>523.41999999999996</v>
      </c>
      <c r="F354" s="330">
        <v>578.53</v>
      </c>
      <c r="H354" s="646">
        <f>SUM('T5_data(mth)'!AA356:AK356)</f>
        <v>482.74</v>
      </c>
      <c r="I354" s="325">
        <f t="shared" si="15"/>
        <v>482.74</v>
      </c>
      <c r="K354" s="647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28">
        <v>16.36</v>
      </c>
      <c r="D355" s="328">
        <v>17.489999999999998</v>
      </c>
      <c r="E355" s="328">
        <v>16.36</v>
      </c>
      <c r="F355" s="328">
        <v>17.489999999999998</v>
      </c>
      <c r="H355" s="646">
        <f>SUM('T5_data(mth)'!AA357:AK357)</f>
        <v>14.9</v>
      </c>
      <c r="I355" s="325">
        <f t="shared" si="15"/>
        <v>14.9</v>
      </c>
      <c r="K355" s="647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0">
        <v>358.05</v>
      </c>
      <c r="D356" s="330">
        <v>295.91000000000003</v>
      </c>
      <c r="E356" s="330">
        <v>358.05</v>
      </c>
      <c r="F356" s="330">
        <v>295.91000000000003</v>
      </c>
      <c r="H356" s="646">
        <f>SUM('T5_data(mth)'!AA358:AK358)</f>
        <v>333.90000000000009</v>
      </c>
      <c r="I356" s="325">
        <f t="shared" si="15"/>
        <v>333.9</v>
      </c>
      <c r="K356" s="647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28">
        <v>193.65</v>
      </c>
      <c r="D357" s="328">
        <v>137.27000000000001</v>
      </c>
      <c r="E357" s="328">
        <v>193.65</v>
      </c>
      <c r="F357" s="328">
        <v>137.27000000000001</v>
      </c>
      <c r="H357" s="646">
        <f>SUM('T5_data(mth)'!AA359:AK359)</f>
        <v>185.45</v>
      </c>
      <c r="I357" s="325">
        <f t="shared" si="15"/>
        <v>185.45</v>
      </c>
      <c r="K357" s="647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11859.1</v>
      </c>
      <c r="D358" s="330">
        <v>12854.31</v>
      </c>
      <c r="E358" s="330">
        <v>11859.1</v>
      </c>
      <c r="F358" s="330">
        <v>12854.31</v>
      </c>
      <c r="H358" s="646">
        <f>SUM('T5_data(mth)'!AA360:AK360)</f>
        <v>10958.340000000002</v>
      </c>
      <c r="I358" s="325">
        <f t="shared" si="15"/>
        <v>10958.34</v>
      </c>
      <c r="K358" s="647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837.51</v>
      </c>
      <c r="D359" s="328">
        <v>769.21</v>
      </c>
      <c r="E359" s="328">
        <v>837.51</v>
      </c>
      <c r="F359" s="328">
        <v>769.21</v>
      </c>
      <c r="H359" s="646">
        <f>SUM('T5_data(mth)'!AA361:AK361)</f>
        <v>755.43999999999983</v>
      </c>
      <c r="I359" s="325">
        <f t="shared" si="15"/>
        <v>755.44</v>
      </c>
      <c r="K359" s="647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470.82</v>
      </c>
      <c r="D360" s="330">
        <v>396.14</v>
      </c>
      <c r="E360" s="330">
        <v>470.82</v>
      </c>
      <c r="F360" s="330">
        <v>396.14</v>
      </c>
      <c r="H360" s="646">
        <f>SUM('T5_data(mth)'!AA362:AK362)</f>
        <v>431.58000000000004</v>
      </c>
      <c r="I360" s="325">
        <f t="shared" si="15"/>
        <v>431.58</v>
      </c>
      <c r="K360" s="647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28">
        <v>366.69</v>
      </c>
      <c r="D361" s="328">
        <v>373.07</v>
      </c>
      <c r="E361" s="328">
        <v>366.69</v>
      </c>
      <c r="F361" s="328">
        <v>373.07</v>
      </c>
      <c r="H361" s="646">
        <f>SUM('T5_data(mth)'!AA363:AK363)</f>
        <v>323.88</v>
      </c>
      <c r="I361" s="325">
        <f t="shared" si="15"/>
        <v>323.88</v>
      </c>
      <c r="K361" s="647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2138.12</v>
      </c>
      <c r="D362" s="330">
        <v>2477.65</v>
      </c>
      <c r="E362" s="330">
        <v>2138.12</v>
      </c>
      <c r="F362" s="330">
        <v>2477.65</v>
      </c>
      <c r="H362" s="646">
        <f>SUM('T5_data(mth)'!AA364:AK364)</f>
        <v>1964.6999999999998</v>
      </c>
      <c r="I362" s="325">
        <f t="shared" si="15"/>
        <v>1964.7</v>
      </c>
      <c r="K362" s="647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2137.42</v>
      </c>
      <c r="D363" s="328">
        <v>2477.2199999999998</v>
      </c>
      <c r="E363" s="328">
        <v>2137.42</v>
      </c>
      <c r="F363" s="328">
        <v>2477.2199999999998</v>
      </c>
      <c r="H363" s="646">
        <f>SUM('T5_data(mth)'!AA365:AK365)</f>
        <v>1964.2600000000002</v>
      </c>
      <c r="I363" s="325">
        <f t="shared" si="15"/>
        <v>1964.26</v>
      </c>
      <c r="K363" s="647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0">
        <v>196.83</v>
      </c>
      <c r="D364" s="330">
        <v>124.6</v>
      </c>
      <c r="E364" s="330">
        <v>196.83</v>
      </c>
      <c r="F364" s="330">
        <v>124.6</v>
      </c>
      <c r="H364" s="646">
        <f>SUM('T5_data(mth)'!AA366:AK366)</f>
        <v>184.57</v>
      </c>
      <c r="I364" s="325">
        <f t="shared" si="15"/>
        <v>184.57</v>
      </c>
      <c r="K364" s="647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1657.65</v>
      </c>
      <c r="D365" s="328">
        <v>2131.73</v>
      </c>
      <c r="E365" s="328">
        <v>1657.65</v>
      </c>
      <c r="F365" s="328">
        <v>2131.73</v>
      </c>
      <c r="H365" s="646">
        <f>SUM('T5_data(mth)'!AA367:AK367)</f>
        <v>1511.0000000000002</v>
      </c>
      <c r="I365" s="325">
        <f t="shared" si="15"/>
        <v>1511</v>
      </c>
      <c r="K365" s="647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0">
        <v>240.38</v>
      </c>
      <c r="D366" s="330">
        <v>196.69</v>
      </c>
      <c r="E366" s="330">
        <v>240.38</v>
      </c>
      <c r="F366" s="330">
        <v>196.69</v>
      </c>
      <c r="H366" s="646">
        <f>SUM('T5_data(mth)'!AA368:AK368)</f>
        <v>230.30999999999997</v>
      </c>
      <c r="I366" s="325">
        <f t="shared" si="15"/>
        <v>230.31</v>
      </c>
      <c r="K366" s="647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28">
        <v>42.49</v>
      </c>
      <c r="D367" s="328">
        <v>24.12</v>
      </c>
      <c r="E367" s="328">
        <v>42.49</v>
      </c>
      <c r="F367" s="328">
        <v>24.12</v>
      </c>
      <c r="H367" s="646">
        <f>SUM('T5_data(mth)'!AA369:AK369)</f>
        <v>38.33</v>
      </c>
      <c r="I367" s="325">
        <f t="shared" si="15"/>
        <v>38.33</v>
      </c>
      <c r="K367" s="647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0">
        <v>7.0000000000000007E-2</v>
      </c>
      <c r="D368" s="330">
        <v>0.09</v>
      </c>
      <c r="E368" s="330">
        <v>7.0000000000000007E-2</v>
      </c>
      <c r="F368" s="330">
        <v>0.09</v>
      </c>
      <c r="H368" s="646">
        <f>SUM('T5_data(mth)'!AA370:AK370)</f>
        <v>7.0000000000000007E-2</v>
      </c>
      <c r="I368" s="325">
        <f t="shared" si="15"/>
        <v>7.0000000000000007E-2</v>
      </c>
      <c r="K368" s="647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28">
        <v>0.7</v>
      </c>
      <c r="D369" s="328">
        <v>0.42</v>
      </c>
      <c r="E369" s="328">
        <v>0.7</v>
      </c>
      <c r="F369" s="328">
        <v>0.42</v>
      </c>
      <c r="H369" s="646">
        <f>SUM('T5_data(mth)'!AA371:AK371)</f>
        <v>0.43999999999999995</v>
      </c>
      <c r="I369" s="325">
        <f t="shared" si="15"/>
        <v>0.44</v>
      </c>
      <c r="K369" s="647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408.47</v>
      </c>
      <c r="D370" s="330">
        <v>359.39</v>
      </c>
      <c r="E370" s="330">
        <v>408.47</v>
      </c>
      <c r="F370" s="330">
        <v>359.39</v>
      </c>
      <c r="H370" s="646">
        <f>SUM('T5_data(mth)'!AA372:AK372)</f>
        <v>383.22999999999996</v>
      </c>
      <c r="I370" s="325">
        <f t="shared" si="15"/>
        <v>383.23</v>
      </c>
      <c r="K370" s="647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28">
        <v>35.22</v>
      </c>
      <c r="D371" s="328">
        <v>41.9</v>
      </c>
      <c r="E371" s="328">
        <v>35.22</v>
      </c>
      <c r="F371" s="328">
        <v>41.9</v>
      </c>
      <c r="H371" s="646">
        <f>SUM('T5_data(mth)'!AA373:AK373)</f>
        <v>32.010000000000005</v>
      </c>
      <c r="I371" s="325">
        <f t="shared" si="15"/>
        <v>32.01</v>
      </c>
      <c r="K371" s="647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0">
        <v>132.37</v>
      </c>
      <c r="D372" s="330">
        <v>106.8</v>
      </c>
      <c r="E372" s="330">
        <v>132.37</v>
      </c>
      <c r="F372" s="330">
        <v>106.8</v>
      </c>
      <c r="H372" s="646">
        <f>SUM('T5_data(mth)'!AA374:AK374)</f>
        <v>127.13</v>
      </c>
      <c r="I372" s="325">
        <f t="shared" si="15"/>
        <v>127.13</v>
      </c>
      <c r="K372" s="647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240.89</v>
      </c>
      <c r="D373" s="328">
        <v>210.69</v>
      </c>
      <c r="E373" s="328">
        <v>240.89</v>
      </c>
      <c r="F373" s="328">
        <v>210.69</v>
      </c>
      <c r="H373" s="646">
        <f>SUM('T5_data(mth)'!AA375:AK375)</f>
        <v>224.09</v>
      </c>
      <c r="I373" s="325">
        <f t="shared" si="15"/>
        <v>224.09</v>
      </c>
      <c r="K373" s="647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7413.16</v>
      </c>
      <c r="D374" s="330">
        <v>7984.66</v>
      </c>
      <c r="E374" s="330">
        <v>7413.16</v>
      </c>
      <c r="F374" s="330">
        <v>7984.66</v>
      </c>
      <c r="H374" s="646">
        <f>SUM('T5_data(mth)'!AA376:AK376)</f>
        <v>6873.9</v>
      </c>
      <c r="I374" s="325">
        <f t="shared" si="15"/>
        <v>6873.9</v>
      </c>
      <c r="K374" s="647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28">
        <v>571.49</v>
      </c>
      <c r="D375" s="328">
        <v>661.17</v>
      </c>
      <c r="E375" s="328">
        <v>571.49</v>
      </c>
      <c r="F375" s="328">
        <v>661.17</v>
      </c>
      <c r="H375" s="646">
        <f>SUM('T5_data(mth)'!AA377:AK377)</f>
        <v>528.98</v>
      </c>
      <c r="I375" s="325">
        <f t="shared" si="15"/>
        <v>528.98</v>
      </c>
      <c r="K375" s="647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5295.87</v>
      </c>
      <c r="D376" s="330">
        <v>5573.47</v>
      </c>
      <c r="E376" s="330">
        <v>5295.87</v>
      </c>
      <c r="F376" s="330">
        <v>5573.47</v>
      </c>
      <c r="H376" s="646">
        <f>SUM('T5_data(mth)'!AA378:AK378)</f>
        <v>4907.5600000000004</v>
      </c>
      <c r="I376" s="325">
        <f t="shared" si="15"/>
        <v>4907.5600000000004</v>
      </c>
      <c r="K376" s="647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1545.79</v>
      </c>
      <c r="D377" s="328">
        <v>1750.02</v>
      </c>
      <c r="E377" s="328">
        <v>1545.79</v>
      </c>
      <c r="F377" s="328">
        <v>1750.02</v>
      </c>
      <c r="H377" s="646">
        <f>SUM('T5_data(mth)'!AA379:AK379)</f>
        <v>1437.3600000000001</v>
      </c>
      <c r="I377" s="325">
        <f t="shared" si="15"/>
        <v>1437.36</v>
      </c>
      <c r="K377" s="647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0">
        <v>217.39</v>
      </c>
      <c r="D378" s="330">
        <v>291.8</v>
      </c>
      <c r="E378" s="330">
        <v>217.39</v>
      </c>
      <c r="F378" s="330">
        <v>291.8</v>
      </c>
      <c r="H378" s="646">
        <f>SUM('T5_data(mth)'!AA380:AK380)</f>
        <v>206.16</v>
      </c>
      <c r="I378" s="325">
        <f t="shared" si="15"/>
        <v>206.16</v>
      </c>
      <c r="K378" s="647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28">
        <v>211.24</v>
      </c>
      <c r="D379" s="328">
        <v>283.29000000000002</v>
      </c>
      <c r="E379" s="328">
        <v>211.24</v>
      </c>
      <c r="F379" s="328">
        <v>283.29000000000002</v>
      </c>
      <c r="H379" s="646">
        <f>SUM('T5_data(mth)'!AA381:AK381)</f>
        <v>200.52999999999997</v>
      </c>
      <c r="I379" s="325">
        <f t="shared" si="15"/>
        <v>200.53</v>
      </c>
      <c r="K379" s="647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0">
        <v>6.15</v>
      </c>
      <c r="D380" s="330">
        <v>8.51</v>
      </c>
      <c r="E380" s="330">
        <v>6.15</v>
      </c>
      <c r="F380" s="330">
        <v>8.51</v>
      </c>
      <c r="H380" s="646">
        <f>SUM('T5_data(mth)'!AA382:AK382)</f>
        <v>5.6300000000000008</v>
      </c>
      <c r="I380" s="325">
        <f t="shared" si="15"/>
        <v>5.63</v>
      </c>
      <c r="K380" s="647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28">
        <v>39.28</v>
      </c>
      <c r="D381" s="328">
        <v>42.22</v>
      </c>
      <c r="E381" s="328">
        <v>39.28</v>
      </c>
      <c r="F381" s="328">
        <v>42.22</v>
      </c>
      <c r="H381" s="646">
        <f>SUM('T5_data(mth)'!AA383:AK383)</f>
        <v>34.74</v>
      </c>
      <c r="I381" s="325">
        <f t="shared" si="15"/>
        <v>34.74</v>
      </c>
      <c r="K381" s="647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0">
        <v>805.17</v>
      </c>
      <c r="D382" s="330">
        <v>929.37</v>
      </c>
      <c r="E382" s="330">
        <v>805.17</v>
      </c>
      <c r="F382" s="330">
        <v>929.37</v>
      </c>
      <c r="H382" s="646">
        <f>SUM('T5_data(mth)'!AA384:AK384)</f>
        <v>740.14</v>
      </c>
      <c r="I382" s="325">
        <f t="shared" si="15"/>
        <v>740.14</v>
      </c>
      <c r="K382" s="647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4336.99</v>
      </c>
      <c r="D383" s="328">
        <v>5729.55</v>
      </c>
      <c r="E383" s="328">
        <v>4336.99</v>
      </c>
      <c r="F383" s="328">
        <v>5729.55</v>
      </c>
      <c r="H383" s="646">
        <f>SUM('T5_data(mth)'!AA385:AK385)</f>
        <v>3901.61</v>
      </c>
      <c r="I383" s="325">
        <f t="shared" si="15"/>
        <v>3901.61</v>
      </c>
      <c r="K383" s="647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0">
        <v>214.58</v>
      </c>
      <c r="D384" s="330">
        <v>507.25</v>
      </c>
      <c r="E384" s="330">
        <v>214.58</v>
      </c>
      <c r="F384" s="330">
        <v>507.25</v>
      </c>
      <c r="H384" s="646">
        <f>SUM('T5_data(mth)'!AA386:AK386)</f>
        <v>201.7</v>
      </c>
      <c r="I384" s="325">
        <f t="shared" si="15"/>
        <v>201.7</v>
      </c>
      <c r="K384" s="647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28">
        <v>138.53</v>
      </c>
      <c r="D385" s="328">
        <v>192.65</v>
      </c>
      <c r="E385" s="328">
        <v>138.53</v>
      </c>
      <c r="F385" s="328">
        <v>192.65</v>
      </c>
      <c r="H385" s="646">
        <f>SUM('T5_data(mth)'!AA387:AK387)</f>
        <v>126.42999999999999</v>
      </c>
      <c r="I385" s="325">
        <f t="shared" si="15"/>
        <v>126.43</v>
      </c>
      <c r="K385" s="647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0">
        <v>27.46</v>
      </c>
      <c r="D386" s="330">
        <v>314.60000000000002</v>
      </c>
      <c r="E386" s="330">
        <v>27.46</v>
      </c>
      <c r="F386" s="330">
        <v>314.60000000000002</v>
      </c>
      <c r="H386" s="646">
        <f>SUM('T5_data(mth)'!AA388:AK388)</f>
        <v>26.71</v>
      </c>
      <c r="I386" s="325">
        <f t="shared" si="15"/>
        <v>26.71</v>
      </c>
      <c r="K386" s="647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0">
        <v>48.59</v>
      </c>
      <c r="D387" s="330">
        <v>0</v>
      </c>
      <c r="E387" s="330">
        <v>48.59</v>
      </c>
      <c r="F387" s="330">
        <v>0</v>
      </c>
      <c r="H387" s="646">
        <f>SUM('T5_data(mth)'!AA389:AK389)</f>
        <v>48.59</v>
      </c>
      <c r="I387" s="325">
        <f t="shared" si="15"/>
        <v>48.59</v>
      </c>
      <c r="K387" s="647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4122.41</v>
      </c>
      <c r="D388" s="328">
        <v>5222.3100000000004</v>
      </c>
      <c r="E388" s="328">
        <v>4122.41</v>
      </c>
      <c r="F388" s="328">
        <v>5222.3100000000004</v>
      </c>
      <c r="H388" s="646">
        <f>SUM('T5_data(mth)'!AA390:AK390)</f>
        <v>3699.93</v>
      </c>
      <c r="I388" s="325">
        <f t="shared" ref="I388" si="18">ROUND(H388,2)</f>
        <v>3699.93</v>
      </c>
      <c r="K388" s="647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0">
        <v>2.36</v>
      </c>
      <c r="D389" s="330">
        <v>3.08</v>
      </c>
      <c r="E389" s="330">
        <v>2.36</v>
      </c>
      <c r="F389" s="330">
        <v>3.08</v>
      </c>
      <c r="H389" s="646">
        <f>SUM('T5_data(mth)'!AA391:AK391)</f>
        <v>2.2599999999999998</v>
      </c>
      <c r="I389" s="325">
        <f>ROUND(H389,2)</f>
        <v>2.2599999999999998</v>
      </c>
      <c r="K389" s="647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4120.05</v>
      </c>
      <c r="D390" s="328">
        <v>5219.22</v>
      </c>
      <c r="E390" s="328">
        <v>4120.05</v>
      </c>
      <c r="F390" s="328">
        <v>5219.22</v>
      </c>
      <c r="H390" s="646">
        <f>SUM('T5_data(mth)'!AA392:AK392)</f>
        <v>3697.65</v>
      </c>
      <c r="I390" s="325">
        <f>ROUND(H390,2)</f>
        <v>3697.65</v>
      </c>
      <c r="K390" s="647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02" t="s">
        <v>585</v>
      </c>
      <c r="B391" s="704"/>
      <c r="C391" s="326" t="s">
        <v>586</v>
      </c>
      <c r="D391" s="326" t="s">
        <v>586</v>
      </c>
      <c r="E391" s="326" t="s">
        <v>586</v>
      </c>
      <c r="F391" s="326" t="s">
        <v>586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12.9</v>
      </c>
      <c r="E392" s="369">
        <f>ROUND(((E3-D3)*100/D3),2)</f>
        <v>-11.43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D456" si="21">ROUND(((C4-B4)*100/B4),2)</f>
        <v>#VALUE!</v>
      </c>
      <c r="D393" s="369">
        <f t="shared" si="21"/>
        <v>-11.39</v>
      </c>
      <c r="E393" s="369">
        <f t="shared" ref="E393:E456" si="22">ROUND(((E4-D4)*100/D4),2)</f>
        <v>12.85</v>
      </c>
      <c r="F393" s="369">
        <f t="shared" ref="F393:F456" si="23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1"/>
        <v>-12.35</v>
      </c>
      <c r="E394" s="369">
        <f t="shared" si="22"/>
        <v>14.09</v>
      </c>
      <c r="F394" s="369">
        <f t="shared" si="23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1"/>
        <v>-12.42</v>
      </c>
      <c r="E395" s="369">
        <f t="shared" si="22"/>
        <v>14.18</v>
      </c>
      <c r="F395" s="369">
        <f t="shared" si="23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1"/>
        <v>209.46</v>
      </c>
      <c r="E396" s="369">
        <f t="shared" si="22"/>
        <v>-67.69</v>
      </c>
      <c r="F396" s="369">
        <f t="shared" si="23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1"/>
        <v>-92.37</v>
      </c>
      <c r="E397" s="369">
        <f t="shared" si="22"/>
        <v>1210.58</v>
      </c>
      <c r="F397" s="369">
        <f t="shared" si="23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1"/>
        <v>-50.13</v>
      </c>
      <c r="E398" s="369">
        <f t="shared" si="22"/>
        <v>100.51</v>
      </c>
      <c r="F398" s="369">
        <f t="shared" si="23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1"/>
        <v>-0.8</v>
      </c>
      <c r="E399" s="369">
        <f t="shared" si="22"/>
        <v>0.8</v>
      </c>
      <c r="F399" s="369">
        <f t="shared" si="23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1"/>
        <v>-26.24</v>
      </c>
      <c r="E400" s="369">
        <f t="shared" si="22"/>
        <v>35.58</v>
      </c>
      <c r="F400" s="369">
        <f t="shared" si="23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1"/>
        <v>-12.57</v>
      </c>
      <c r="E401" s="369">
        <f t="shared" si="22"/>
        <v>14.38</v>
      </c>
      <c r="F401" s="369">
        <f t="shared" si="23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1"/>
        <v>-9.98</v>
      </c>
      <c r="E402" s="369">
        <f t="shared" si="22"/>
        <v>11.09</v>
      </c>
      <c r="F402" s="369">
        <f t="shared" si="23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1"/>
        <v>-35.17</v>
      </c>
      <c r="E403" s="369">
        <f t="shared" si="22"/>
        <v>54.26</v>
      </c>
      <c r="F403" s="369">
        <f t="shared" si="23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1"/>
        <v>-12.72</v>
      </c>
      <c r="E404" s="369">
        <f t="shared" si="22"/>
        <v>14.57</v>
      </c>
      <c r="F404" s="369">
        <f t="shared" si="23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1"/>
        <v>6.04</v>
      </c>
      <c r="E405" s="369">
        <f t="shared" si="22"/>
        <v>-5.69</v>
      </c>
      <c r="F405" s="369">
        <f t="shared" si="23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1"/>
        <v>20.93</v>
      </c>
      <c r="E406" s="369">
        <f t="shared" si="22"/>
        <v>-17.309999999999999</v>
      </c>
      <c r="F406" s="369">
        <f t="shared" si="23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1"/>
        <v>11.58</v>
      </c>
      <c r="E407" s="369">
        <f t="shared" si="22"/>
        <v>-10.38</v>
      </c>
      <c r="F407" s="369">
        <f t="shared" si="23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1"/>
        <v>14.87</v>
      </c>
      <c r="E408" s="369">
        <f t="shared" si="22"/>
        <v>-12.94</v>
      </c>
      <c r="F408" s="369">
        <f t="shared" si="23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1"/>
        <v>177.93</v>
      </c>
      <c r="E409" s="369">
        <f t="shared" si="22"/>
        <v>-64.02</v>
      </c>
      <c r="F409" s="369">
        <f t="shared" si="23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1"/>
        <v>-23.53</v>
      </c>
      <c r="E410" s="369">
        <f t="shared" si="22"/>
        <v>30.77</v>
      </c>
      <c r="F410" s="369">
        <f t="shared" si="23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1"/>
        <v>156</v>
      </c>
      <c r="E411" s="369">
        <f t="shared" si="22"/>
        <v>-60.94</v>
      </c>
      <c r="F411" s="369">
        <f t="shared" si="23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1"/>
        <v>5.6</v>
      </c>
      <c r="E412" s="369">
        <f t="shared" si="22"/>
        <v>-5.3</v>
      </c>
      <c r="F412" s="369">
        <f t="shared" si="23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1"/>
        <v>-54.88</v>
      </c>
      <c r="E413" s="369">
        <f t="shared" si="22"/>
        <v>121.62</v>
      </c>
      <c r="F413" s="369">
        <f t="shared" si="23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1"/>
        <v>0</v>
      </c>
      <c r="E414" s="369">
        <f t="shared" si="22"/>
        <v>0</v>
      </c>
      <c r="F414" s="369">
        <f t="shared" si="23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1"/>
        <v>9.65</v>
      </c>
      <c r="E415" s="369">
        <f t="shared" si="22"/>
        <v>-8.8000000000000007</v>
      </c>
      <c r="F415" s="369">
        <f t="shared" si="23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1"/>
        <v>14.09</v>
      </c>
      <c r="E416" s="369">
        <f t="shared" si="22"/>
        <v>-12.35</v>
      </c>
      <c r="F416" s="369">
        <f t="shared" si="23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1"/>
        <v>8.24</v>
      </c>
      <c r="E417" s="369">
        <f t="shared" si="22"/>
        <v>-7.61</v>
      </c>
      <c r="F417" s="369">
        <f t="shared" si="23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1"/>
        <v>-16.77</v>
      </c>
      <c r="E418" s="369">
        <f t="shared" si="22"/>
        <v>20.16</v>
      </c>
      <c r="F418" s="369">
        <f t="shared" si="23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1"/>
        <v>4.72</v>
      </c>
      <c r="E419" s="369">
        <f t="shared" si="22"/>
        <v>-4.51</v>
      </c>
      <c r="F419" s="369">
        <f t="shared" si="23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1"/>
        <v>24.04</v>
      </c>
      <c r="E420" s="369">
        <f t="shared" si="22"/>
        <v>-19.38</v>
      </c>
      <c r="F420" s="369">
        <f t="shared" si="23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1"/>
        <v>22.21</v>
      </c>
      <c r="E421" s="369">
        <f t="shared" si="22"/>
        <v>-18.170000000000002</v>
      </c>
      <c r="F421" s="369">
        <f t="shared" si="23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1"/>
        <v>23.65</v>
      </c>
      <c r="E422" s="369">
        <f t="shared" si="22"/>
        <v>-19.13</v>
      </c>
      <c r="F422" s="369">
        <f t="shared" si="23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1"/>
        <v>25.96</v>
      </c>
      <c r="E423" s="369">
        <f t="shared" si="22"/>
        <v>-20.61</v>
      </c>
      <c r="F423" s="369">
        <f t="shared" si="23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1"/>
        <v>-3.1</v>
      </c>
      <c r="E424" s="369">
        <f t="shared" si="22"/>
        <v>3.2</v>
      </c>
      <c r="F424" s="369">
        <f t="shared" si="23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1"/>
        <v>0.75</v>
      </c>
      <c r="E425" s="369">
        <f t="shared" si="22"/>
        <v>-0.75</v>
      </c>
      <c r="F425" s="369">
        <f t="shared" si="23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1"/>
        <v>-0.35</v>
      </c>
      <c r="E426" s="369">
        <f t="shared" si="22"/>
        <v>0.35</v>
      </c>
      <c r="F426" s="369">
        <f t="shared" si="23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1"/>
        <v>3.97</v>
      </c>
      <c r="E427" s="369">
        <f t="shared" si="22"/>
        <v>-3.82</v>
      </c>
      <c r="F427" s="369">
        <f t="shared" si="23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1"/>
        <v>8.43</v>
      </c>
      <c r="E428" s="369">
        <f t="shared" si="22"/>
        <v>-7.78</v>
      </c>
      <c r="F428" s="369">
        <f t="shared" si="23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1"/>
        <v>24.59</v>
      </c>
      <c r="E429" s="369">
        <f t="shared" si="22"/>
        <v>-19.739999999999998</v>
      </c>
      <c r="F429" s="369">
        <f t="shared" si="23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1"/>
        <v>29.35</v>
      </c>
      <c r="E430" s="369">
        <f t="shared" si="22"/>
        <v>-22.69</v>
      </c>
      <c r="F430" s="369">
        <f t="shared" si="23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1"/>
        <v>24.48</v>
      </c>
      <c r="E431" s="369">
        <f t="shared" si="22"/>
        <v>-19.670000000000002</v>
      </c>
      <c r="F431" s="369">
        <f t="shared" si="23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1"/>
        <v>9.1999999999999993</v>
      </c>
      <c r="E432" s="369">
        <f t="shared" si="22"/>
        <v>-8.43</v>
      </c>
      <c r="F432" s="369">
        <f t="shared" si="23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1"/>
        <v>3.83</v>
      </c>
      <c r="E433" s="369">
        <f t="shared" si="22"/>
        <v>-3.69</v>
      </c>
      <c r="F433" s="369">
        <f t="shared" si="23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1"/>
        <v>12.23</v>
      </c>
      <c r="E434" s="369">
        <f t="shared" si="22"/>
        <v>-10.9</v>
      </c>
      <c r="F434" s="369">
        <f t="shared" si="23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1"/>
        <v>16.23</v>
      </c>
      <c r="E435" s="369">
        <f t="shared" si="22"/>
        <v>-13.96</v>
      </c>
      <c r="F435" s="369">
        <f t="shared" si="23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1"/>
        <v>22.02</v>
      </c>
      <c r="E436" s="369">
        <f t="shared" si="22"/>
        <v>-18.05</v>
      </c>
      <c r="F436" s="369">
        <f t="shared" si="23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1"/>
        <v>-13.11</v>
      </c>
      <c r="E437" s="369">
        <f t="shared" si="22"/>
        <v>15.08</v>
      </c>
      <c r="F437" s="369">
        <f t="shared" si="23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1"/>
        <v>15.56</v>
      </c>
      <c r="E438" s="369">
        <f t="shared" si="22"/>
        <v>-13.46</v>
      </c>
      <c r="F438" s="369">
        <f t="shared" si="23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1"/>
        <v>9.99</v>
      </c>
      <c r="E439" s="369">
        <f t="shared" si="22"/>
        <v>-9.08</v>
      </c>
      <c r="F439" s="369">
        <f t="shared" si="23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1"/>
        <v>23.37</v>
      </c>
      <c r="E440" s="369">
        <f t="shared" si="22"/>
        <v>-18.940000000000001</v>
      </c>
      <c r="F440" s="369">
        <f t="shared" si="23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1"/>
        <v>13.58</v>
      </c>
      <c r="E441" s="369">
        <f t="shared" si="22"/>
        <v>-11.95</v>
      </c>
      <c r="F441" s="369">
        <f t="shared" si="23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1"/>
        <v>14.47</v>
      </c>
      <c r="E442" s="369">
        <f t="shared" si="22"/>
        <v>-12.64</v>
      </c>
      <c r="F442" s="369">
        <f t="shared" si="23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1"/>
        <v>-5.99</v>
      </c>
      <c r="E443" s="369">
        <f t="shared" si="22"/>
        <v>6.37</v>
      </c>
      <c r="F443" s="369">
        <f t="shared" si="23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1"/>
        <v>24.55</v>
      </c>
      <c r="E444" s="369">
        <f t="shared" si="22"/>
        <v>-19.71</v>
      </c>
      <c r="F444" s="369">
        <f t="shared" si="23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1"/>
        <v>21.74</v>
      </c>
      <c r="E445" s="369">
        <f t="shared" si="22"/>
        <v>-17.86</v>
      </c>
      <c r="F445" s="369">
        <f t="shared" si="23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1"/>
        <v>3.34</v>
      </c>
      <c r="E446" s="369">
        <f t="shared" si="22"/>
        <v>-3.23</v>
      </c>
      <c r="F446" s="369">
        <f t="shared" si="23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1"/>
        <v>32.58</v>
      </c>
      <c r="E447" s="369">
        <f t="shared" si="22"/>
        <v>-24.57</v>
      </c>
      <c r="F447" s="369">
        <f t="shared" si="23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1"/>
        <v>81.64</v>
      </c>
      <c r="E448" s="369">
        <f t="shared" si="22"/>
        <v>-44.95</v>
      </c>
      <c r="F448" s="369">
        <f t="shared" si="23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1"/>
        <v>40.76</v>
      </c>
      <c r="E449" s="369">
        <f t="shared" si="22"/>
        <v>-28.96</v>
      </c>
      <c r="F449" s="369">
        <f t="shared" si="23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1"/>
        <v>23.62</v>
      </c>
      <c r="E450" s="369">
        <f t="shared" si="22"/>
        <v>-19.11</v>
      </c>
      <c r="F450" s="369">
        <f t="shared" si="23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1"/>
        <v>23.95</v>
      </c>
      <c r="E451" s="369">
        <f t="shared" si="22"/>
        <v>-19.32</v>
      </c>
      <c r="F451" s="369">
        <f t="shared" si="23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1"/>
        <v>47.05</v>
      </c>
      <c r="E452" s="369">
        <f t="shared" si="22"/>
        <v>-31.99</v>
      </c>
      <c r="F452" s="369">
        <f t="shared" si="23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1"/>
        <v>10.67</v>
      </c>
      <c r="E453" s="369">
        <f t="shared" si="22"/>
        <v>-9.64</v>
      </c>
      <c r="F453" s="369">
        <f t="shared" si="23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1"/>
        <v>80.72</v>
      </c>
      <c r="E454" s="369">
        <f t="shared" si="22"/>
        <v>-44.66</v>
      </c>
      <c r="F454" s="369">
        <f t="shared" si="23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1"/>
        <v>100.15</v>
      </c>
      <c r="E455" s="369">
        <f t="shared" si="22"/>
        <v>-50.04</v>
      </c>
      <c r="F455" s="369">
        <f t="shared" si="23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1"/>
        <v>133.33000000000001</v>
      </c>
      <c r="E456" s="369">
        <f t="shared" si="22"/>
        <v>-57.14</v>
      </c>
      <c r="F456" s="369">
        <f t="shared" si="23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D520" si="24">ROUND(((C68-B68)*100/B68),2)</f>
        <v>#VALUE!</v>
      </c>
      <c r="D457" s="369">
        <f t="shared" si="24"/>
        <v>49.57</v>
      </c>
      <c r="E457" s="369">
        <f t="shared" ref="E457:E520" si="25">ROUND(((E68-D68)*100/D68),2)</f>
        <v>-33.14</v>
      </c>
      <c r="F457" s="369">
        <f t="shared" ref="F457:F520" si="26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4"/>
        <v>#VALUE!</v>
      </c>
      <c r="D458" s="369">
        <f t="shared" si="24"/>
        <v>26.53</v>
      </c>
      <c r="E458" s="369">
        <f t="shared" si="25"/>
        <v>-20.97</v>
      </c>
      <c r="F458" s="369">
        <f t="shared" si="26"/>
        <v>26.53</v>
      </c>
    </row>
    <row r="459" spans="1:6" s="325" customFormat="1" ht="13.8">
      <c r="A459" s="327"/>
      <c r="B459" s="327" t="s">
        <v>243</v>
      </c>
      <c r="C459" s="369" t="e">
        <f t="shared" si="24"/>
        <v>#VALUE!</v>
      </c>
      <c r="D459" s="369">
        <f t="shared" si="24"/>
        <v>20.97</v>
      </c>
      <c r="E459" s="369">
        <f t="shared" si="25"/>
        <v>-17.34</v>
      </c>
      <c r="F459" s="369">
        <f t="shared" si="26"/>
        <v>20.97</v>
      </c>
    </row>
    <row r="460" spans="1:6" s="325" customFormat="1" ht="13.8">
      <c r="A460" s="329"/>
      <c r="B460" s="329" t="s">
        <v>244</v>
      </c>
      <c r="C460" s="369" t="e">
        <f t="shared" si="24"/>
        <v>#VALUE!</v>
      </c>
      <c r="D460" s="369">
        <f t="shared" si="24"/>
        <v>42.52</v>
      </c>
      <c r="E460" s="369">
        <f t="shared" si="25"/>
        <v>-29.83</v>
      </c>
      <c r="F460" s="369">
        <f t="shared" si="26"/>
        <v>42.52</v>
      </c>
    </row>
    <row r="461" spans="1:6" s="325" customFormat="1" ht="13.8">
      <c r="A461" s="327"/>
      <c r="B461" s="327" t="s">
        <v>245</v>
      </c>
      <c r="C461" s="369" t="e">
        <f t="shared" si="24"/>
        <v>#VALUE!</v>
      </c>
      <c r="D461" s="369">
        <f t="shared" si="24"/>
        <v>16.78</v>
      </c>
      <c r="E461" s="369">
        <f t="shared" si="25"/>
        <v>-14.37</v>
      </c>
      <c r="F461" s="369">
        <f t="shared" si="26"/>
        <v>16.78</v>
      </c>
    </row>
    <row r="462" spans="1:6" s="325" customFormat="1" ht="13.8">
      <c r="A462" s="329"/>
      <c r="B462" s="329" t="s">
        <v>246</v>
      </c>
      <c r="C462" s="369" t="e">
        <f t="shared" si="24"/>
        <v>#VALUE!</v>
      </c>
      <c r="D462" s="369">
        <f t="shared" si="24"/>
        <v>1.58</v>
      </c>
      <c r="E462" s="369">
        <f t="shared" si="25"/>
        <v>-1.56</v>
      </c>
      <c r="F462" s="369">
        <f t="shared" si="26"/>
        <v>1.58</v>
      </c>
    </row>
    <row r="463" spans="1:6" s="325" customFormat="1" ht="13.8">
      <c r="A463" s="327"/>
      <c r="B463" s="327" t="s">
        <v>247</v>
      </c>
      <c r="C463" s="369" t="e">
        <f t="shared" si="24"/>
        <v>#VALUE!</v>
      </c>
      <c r="D463" s="369">
        <f t="shared" si="24"/>
        <v>79.680000000000007</v>
      </c>
      <c r="E463" s="369">
        <f t="shared" si="25"/>
        <v>-44.34</v>
      </c>
      <c r="F463" s="369">
        <f t="shared" si="26"/>
        <v>79.680000000000007</v>
      </c>
    </row>
    <row r="464" spans="1:6" s="325" customFormat="1" ht="13.8">
      <c r="A464" s="329"/>
      <c r="B464" s="329" t="s">
        <v>248</v>
      </c>
      <c r="C464" s="369" t="e">
        <f t="shared" si="24"/>
        <v>#VALUE!</v>
      </c>
      <c r="D464" s="369">
        <f t="shared" si="24"/>
        <v>4.12</v>
      </c>
      <c r="E464" s="369">
        <f t="shared" si="25"/>
        <v>-3.95</v>
      </c>
      <c r="F464" s="369">
        <f t="shared" si="26"/>
        <v>4.12</v>
      </c>
    </row>
    <row r="465" spans="1:6" s="325" customFormat="1" ht="13.8">
      <c r="A465" s="327"/>
      <c r="B465" s="327" t="s">
        <v>249</v>
      </c>
      <c r="C465" s="369" t="e">
        <f t="shared" si="24"/>
        <v>#VALUE!</v>
      </c>
      <c r="D465" s="369">
        <f t="shared" si="24"/>
        <v>-2.2999999999999998</v>
      </c>
      <c r="E465" s="369">
        <f t="shared" si="25"/>
        <v>2.35</v>
      </c>
      <c r="F465" s="369">
        <f t="shared" si="26"/>
        <v>-2.2999999999999998</v>
      </c>
    </row>
    <row r="466" spans="1:6" s="325" customFormat="1" ht="13.8">
      <c r="A466" s="329"/>
      <c r="B466" s="329" t="s">
        <v>250</v>
      </c>
      <c r="C466" s="369" t="e">
        <f t="shared" si="24"/>
        <v>#VALUE!</v>
      </c>
      <c r="D466" s="369">
        <f t="shared" si="24"/>
        <v>7.5</v>
      </c>
      <c r="E466" s="369">
        <f t="shared" si="25"/>
        <v>-6.98</v>
      </c>
      <c r="F466" s="369">
        <f t="shared" si="26"/>
        <v>7.5</v>
      </c>
    </row>
    <row r="467" spans="1:6" s="325" customFormat="1" ht="13.8">
      <c r="A467" s="327"/>
      <c r="B467" s="327" t="s">
        <v>251</v>
      </c>
      <c r="C467" s="369" t="e">
        <f t="shared" si="24"/>
        <v>#VALUE!</v>
      </c>
      <c r="D467" s="369">
        <f t="shared" si="24"/>
        <v>20.76</v>
      </c>
      <c r="E467" s="369">
        <f t="shared" si="25"/>
        <v>-17.190000000000001</v>
      </c>
      <c r="F467" s="369">
        <f t="shared" si="26"/>
        <v>20.76</v>
      </c>
    </row>
    <row r="468" spans="1:6" s="325" customFormat="1" ht="13.8">
      <c r="A468" s="329"/>
      <c r="B468" s="329" t="s">
        <v>252</v>
      </c>
      <c r="C468" s="369" t="e">
        <f t="shared" si="24"/>
        <v>#VALUE!</v>
      </c>
      <c r="D468" s="369">
        <f t="shared" si="24"/>
        <v>20.38</v>
      </c>
      <c r="E468" s="369">
        <f t="shared" si="25"/>
        <v>-16.93</v>
      </c>
      <c r="F468" s="369">
        <f t="shared" si="26"/>
        <v>20.38</v>
      </c>
    </row>
    <row r="469" spans="1:6" s="325" customFormat="1" ht="13.8">
      <c r="A469" s="327"/>
      <c r="B469" s="327" t="s">
        <v>253</v>
      </c>
      <c r="C469" s="369" t="e">
        <f t="shared" si="24"/>
        <v>#VALUE!</v>
      </c>
      <c r="D469" s="369">
        <f t="shared" si="24"/>
        <v>9.8699999999999992</v>
      </c>
      <c r="E469" s="369">
        <f t="shared" si="25"/>
        <v>-8.99</v>
      </c>
      <c r="F469" s="369">
        <f t="shared" si="26"/>
        <v>9.8699999999999992</v>
      </c>
    </row>
    <row r="470" spans="1:6" s="325" customFormat="1" ht="13.8">
      <c r="A470" s="329"/>
      <c r="B470" s="329" t="s">
        <v>254</v>
      </c>
      <c r="C470" s="369" t="e">
        <f t="shared" si="24"/>
        <v>#VALUE!</v>
      </c>
      <c r="D470" s="369">
        <f t="shared" si="24"/>
        <v>24.22</v>
      </c>
      <c r="E470" s="369">
        <f t="shared" si="25"/>
        <v>-19.5</v>
      </c>
      <c r="F470" s="369">
        <f t="shared" si="26"/>
        <v>24.22</v>
      </c>
    </row>
    <row r="471" spans="1:6" s="325" customFormat="1" ht="13.8">
      <c r="A471" s="327"/>
      <c r="B471" s="327" t="s">
        <v>255</v>
      </c>
      <c r="C471" s="369" t="e">
        <f t="shared" si="24"/>
        <v>#VALUE!</v>
      </c>
      <c r="D471" s="369">
        <f t="shared" si="24"/>
        <v>-1.97</v>
      </c>
      <c r="E471" s="369">
        <f t="shared" si="25"/>
        <v>2.0099999999999998</v>
      </c>
      <c r="F471" s="369">
        <f t="shared" si="26"/>
        <v>-1.97</v>
      </c>
    </row>
    <row r="472" spans="1:6" s="325" customFormat="1" ht="13.8">
      <c r="A472" s="329"/>
      <c r="B472" s="329" t="s">
        <v>256</v>
      </c>
      <c r="C472" s="369" t="e">
        <f t="shared" si="24"/>
        <v>#VALUE!</v>
      </c>
      <c r="D472" s="369">
        <f t="shared" si="24"/>
        <v>34.950000000000003</v>
      </c>
      <c r="E472" s="369">
        <f t="shared" si="25"/>
        <v>-25.9</v>
      </c>
      <c r="F472" s="369">
        <f t="shared" si="26"/>
        <v>34.950000000000003</v>
      </c>
    </row>
    <row r="473" spans="1:6" s="325" customFormat="1" ht="13.8">
      <c r="A473" s="327"/>
      <c r="B473" s="327" t="s">
        <v>257</v>
      </c>
      <c r="C473" s="369" t="e">
        <f t="shared" si="24"/>
        <v>#VALUE!</v>
      </c>
      <c r="D473" s="369">
        <f t="shared" si="24"/>
        <v>27.49</v>
      </c>
      <c r="E473" s="369">
        <f t="shared" si="25"/>
        <v>-21.56</v>
      </c>
      <c r="F473" s="369">
        <f t="shared" si="26"/>
        <v>27.49</v>
      </c>
    </row>
    <row r="474" spans="1:6" s="325" customFormat="1" ht="13.8">
      <c r="A474" s="329"/>
      <c r="B474" s="329" t="s">
        <v>258</v>
      </c>
      <c r="C474" s="369" t="e">
        <f t="shared" si="24"/>
        <v>#VALUE!</v>
      </c>
      <c r="D474" s="369">
        <f t="shared" si="24"/>
        <v>47.65</v>
      </c>
      <c r="E474" s="369">
        <f t="shared" si="25"/>
        <v>-32.270000000000003</v>
      </c>
      <c r="F474" s="369">
        <f t="shared" si="26"/>
        <v>47.65</v>
      </c>
    </row>
    <row r="475" spans="1:6" s="325" customFormat="1" ht="27.6">
      <c r="A475" s="327"/>
      <c r="B475" s="327" t="s">
        <v>259</v>
      </c>
      <c r="C475" s="369" t="e">
        <f t="shared" si="24"/>
        <v>#VALUE!</v>
      </c>
      <c r="D475" s="369">
        <f t="shared" si="24"/>
        <v>12.76</v>
      </c>
      <c r="E475" s="369">
        <f t="shared" si="25"/>
        <v>-11.32</v>
      </c>
      <c r="F475" s="369">
        <f t="shared" si="26"/>
        <v>12.76</v>
      </c>
    </row>
    <row r="476" spans="1:6" s="325" customFormat="1" ht="13.8">
      <c r="A476" s="329"/>
      <c r="B476" s="329" t="s">
        <v>260</v>
      </c>
      <c r="C476" s="369" t="e">
        <f t="shared" si="24"/>
        <v>#VALUE!</v>
      </c>
      <c r="D476" s="369">
        <f t="shared" si="24"/>
        <v>18.670000000000002</v>
      </c>
      <c r="E476" s="369">
        <f t="shared" si="25"/>
        <v>-15.74</v>
      </c>
      <c r="F476" s="369">
        <f t="shared" si="26"/>
        <v>18.670000000000002</v>
      </c>
    </row>
    <row r="477" spans="1:6" s="325" customFormat="1" ht="13.8">
      <c r="A477" s="327"/>
      <c r="B477" s="327" t="s">
        <v>261</v>
      </c>
      <c r="C477" s="369" t="e">
        <f t="shared" si="24"/>
        <v>#VALUE!</v>
      </c>
      <c r="D477" s="369">
        <f t="shared" si="24"/>
        <v>15.33</v>
      </c>
      <c r="E477" s="369">
        <f t="shared" si="25"/>
        <v>-13.29</v>
      </c>
      <c r="F477" s="369">
        <f t="shared" si="26"/>
        <v>15.33</v>
      </c>
    </row>
    <row r="478" spans="1:6" s="325" customFormat="1" ht="13.8">
      <c r="A478" s="329"/>
      <c r="B478" s="329" t="s">
        <v>262</v>
      </c>
      <c r="C478" s="369" t="e">
        <f t="shared" si="24"/>
        <v>#VALUE!</v>
      </c>
      <c r="D478" s="369">
        <f t="shared" si="24"/>
        <v>16.510000000000002</v>
      </c>
      <c r="E478" s="369">
        <f t="shared" si="25"/>
        <v>-14.17</v>
      </c>
      <c r="F478" s="369">
        <f t="shared" si="26"/>
        <v>16.510000000000002</v>
      </c>
    </row>
    <row r="479" spans="1:6" s="325" customFormat="1" ht="13.8">
      <c r="A479" s="327"/>
      <c r="B479" s="327" t="s">
        <v>263</v>
      </c>
      <c r="C479" s="369" t="e">
        <f t="shared" si="24"/>
        <v>#VALUE!</v>
      </c>
      <c r="D479" s="369">
        <f t="shared" si="24"/>
        <v>80.959999999999994</v>
      </c>
      <c r="E479" s="369">
        <f t="shared" si="25"/>
        <v>-44.74</v>
      </c>
      <c r="F479" s="369">
        <f t="shared" si="26"/>
        <v>80.959999999999994</v>
      </c>
    </row>
    <row r="480" spans="1:6" s="325" customFormat="1" ht="13.8">
      <c r="A480" s="329"/>
      <c r="B480" s="329" t="s">
        <v>264</v>
      </c>
      <c r="C480" s="369" t="e">
        <f t="shared" si="24"/>
        <v>#VALUE!</v>
      </c>
      <c r="D480" s="369">
        <f t="shared" si="24"/>
        <v>14.29</v>
      </c>
      <c r="E480" s="369">
        <f t="shared" si="25"/>
        <v>-12.5</v>
      </c>
      <c r="F480" s="369">
        <f t="shared" si="26"/>
        <v>14.29</v>
      </c>
    </row>
    <row r="481" spans="1:6" s="325" customFormat="1" ht="13.8">
      <c r="A481" s="327"/>
      <c r="B481" s="327" t="s">
        <v>567</v>
      </c>
      <c r="C481" s="369" t="e">
        <f t="shared" si="24"/>
        <v>#VALUE!</v>
      </c>
      <c r="D481" s="369">
        <f t="shared" si="24"/>
        <v>-20.94</v>
      </c>
      <c r="E481" s="369">
        <f t="shared" si="25"/>
        <v>26.49</v>
      </c>
      <c r="F481" s="369">
        <f t="shared" si="26"/>
        <v>-20.94</v>
      </c>
    </row>
    <row r="482" spans="1:6" s="325" customFormat="1" ht="13.8">
      <c r="A482" s="329"/>
      <c r="B482" s="329" t="s">
        <v>266</v>
      </c>
      <c r="C482" s="369" t="e">
        <f t="shared" si="24"/>
        <v>#VALUE!</v>
      </c>
      <c r="D482" s="369">
        <f t="shared" si="24"/>
        <v>-24.27</v>
      </c>
      <c r="E482" s="369">
        <f t="shared" si="25"/>
        <v>32.04</v>
      </c>
      <c r="F482" s="369">
        <f t="shared" si="26"/>
        <v>-24.27</v>
      </c>
    </row>
    <row r="483" spans="1:6" s="325" customFormat="1" ht="13.8">
      <c r="A483" s="327"/>
      <c r="B483" s="327" t="s">
        <v>267</v>
      </c>
      <c r="C483" s="369" t="e">
        <f t="shared" si="24"/>
        <v>#VALUE!</v>
      </c>
      <c r="D483" s="369">
        <f t="shared" si="24"/>
        <v>-8.24</v>
      </c>
      <c r="E483" s="369">
        <f t="shared" si="25"/>
        <v>8.9700000000000006</v>
      </c>
      <c r="F483" s="369">
        <f t="shared" si="26"/>
        <v>-8.24</v>
      </c>
    </row>
    <row r="484" spans="1:6" s="325" customFormat="1" ht="13.8">
      <c r="A484" s="329"/>
      <c r="B484" s="329" t="s">
        <v>268</v>
      </c>
      <c r="C484" s="369" t="e">
        <f t="shared" si="24"/>
        <v>#VALUE!</v>
      </c>
      <c r="D484" s="369">
        <f t="shared" si="24"/>
        <v>13.98</v>
      </c>
      <c r="E484" s="369">
        <f t="shared" si="25"/>
        <v>-12.27</v>
      </c>
      <c r="F484" s="369">
        <f t="shared" si="26"/>
        <v>13.98</v>
      </c>
    </row>
    <row r="485" spans="1:6" s="325" customFormat="1" ht="13.8">
      <c r="A485" s="327"/>
      <c r="B485" s="327" t="s">
        <v>269</v>
      </c>
      <c r="C485" s="369" t="e">
        <f t="shared" si="24"/>
        <v>#VALUE!</v>
      </c>
      <c r="D485" s="369">
        <f t="shared" si="24"/>
        <v>6.01</v>
      </c>
      <c r="E485" s="369">
        <f t="shared" si="25"/>
        <v>-5.67</v>
      </c>
      <c r="F485" s="369">
        <f t="shared" si="26"/>
        <v>6.01</v>
      </c>
    </row>
    <row r="486" spans="1:6" s="325" customFormat="1" ht="13.8">
      <c r="A486" s="329"/>
      <c r="B486" s="329" t="s">
        <v>270</v>
      </c>
      <c r="C486" s="369" t="e">
        <f t="shared" si="24"/>
        <v>#VALUE!</v>
      </c>
      <c r="D486" s="369">
        <f t="shared" si="24"/>
        <v>-13.28</v>
      </c>
      <c r="E486" s="369">
        <f t="shared" si="25"/>
        <v>15.31</v>
      </c>
      <c r="F486" s="369">
        <f t="shared" si="26"/>
        <v>-13.28</v>
      </c>
    </row>
    <row r="487" spans="1:6" s="325" customFormat="1" ht="13.8">
      <c r="A487" s="327"/>
      <c r="B487" s="327" t="s">
        <v>271</v>
      </c>
      <c r="C487" s="369" t="e">
        <f t="shared" si="24"/>
        <v>#VALUE!</v>
      </c>
      <c r="D487" s="369">
        <f t="shared" si="24"/>
        <v>33.520000000000003</v>
      </c>
      <c r="E487" s="369">
        <f t="shared" si="25"/>
        <v>-25.11</v>
      </c>
      <c r="F487" s="369">
        <f t="shared" si="26"/>
        <v>33.520000000000003</v>
      </c>
    </row>
    <row r="488" spans="1:6" s="325" customFormat="1" ht="13.8">
      <c r="A488" s="329"/>
      <c r="B488" s="329" t="s">
        <v>272</v>
      </c>
      <c r="C488" s="369" t="e">
        <f t="shared" si="24"/>
        <v>#VALUE!</v>
      </c>
      <c r="D488" s="369">
        <f t="shared" si="24"/>
        <v>22.79</v>
      </c>
      <c r="E488" s="369">
        <f t="shared" si="25"/>
        <v>-18.559999999999999</v>
      </c>
      <c r="F488" s="369">
        <f t="shared" si="26"/>
        <v>22.79</v>
      </c>
    </row>
    <row r="489" spans="1:6" s="325" customFormat="1" ht="13.8">
      <c r="A489" s="327"/>
      <c r="B489" s="327" t="s">
        <v>273</v>
      </c>
      <c r="C489" s="369" t="e">
        <f t="shared" si="24"/>
        <v>#VALUE!</v>
      </c>
      <c r="D489" s="369">
        <f t="shared" si="24"/>
        <v>-5.67</v>
      </c>
      <c r="E489" s="369">
        <f t="shared" si="25"/>
        <v>6.01</v>
      </c>
      <c r="F489" s="369">
        <f t="shared" si="26"/>
        <v>-5.67</v>
      </c>
    </row>
    <row r="490" spans="1:6" s="325" customFormat="1" ht="13.8">
      <c r="A490" s="329"/>
      <c r="B490" s="329" t="s">
        <v>274</v>
      </c>
      <c r="C490" s="369" t="e">
        <f t="shared" si="24"/>
        <v>#VALUE!</v>
      </c>
      <c r="D490" s="369">
        <f t="shared" si="24"/>
        <v>-4.71</v>
      </c>
      <c r="E490" s="369">
        <f t="shared" si="25"/>
        <v>4.9400000000000004</v>
      </c>
      <c r="F490" s="369">
        <f t="shared" si="26"/>
        <v>-4.71</v>
      </c>
    </row>
    <row r="491" spans="1:6" s="325" customFormat="1" ht="13.8">
      <c r="A491" s="327"/>
      <c r="B491" s="327" t="s">
        <v>275</v>
      </c>
      <c r="C491" s="369" t="e">
        <f t="shared" si="24"/>
        <v>#VALUE!</v>
      </c>
      <c r="D491" s="369">
        <f t="shared" si="24"/>
        <v>-9.1199999999999992</v>
      </c>
      <c r="E491" s="369">
        <f t="shared" si="25"/>
        <v>10.029999999999999</v>
      </c>
      <c r="F491" s="369">
        <f t="shared" si="26"/>
        <v>-9.1199999999999992</v>
      </c>
    </row>
    <row r="492" spans="1:6" s="325" customFormat="1" ht="13.8">
      <c r="A492" s="329"/>
      <c r="B492" s="329" t="s">
        <v>276</v>
      </c>
      <c r="C492" s="369" t="e">
        <f t="shared" si="24"/>
        <v>#VALUE!</v>
      </c>
      <c r="D492" s="369">
        <f t="shared" si="24"/>
        <v>5.54</v>
      </c>
      <c r="E492" s="369">
        <f t="shared" si="25"/>
        <v>-5.25</v>
      </c>
      <c r="F492" s="369">
        <f t="shared" si="26"/>
        <v>5.54</v>
      </c>
    </row>
    <row r="493" spans="1:6" s="325" customFormat="1" ht="13.8">
      <c r="A493" s="327"/>
      <c r="B493" s="327" t="s">
        <v>277</v>
      </c>
      <c r="C493" s="369" t="e">
        <f t="shared" si="24"/>
        <v>#VALUE!</v>
      </c>
      <c r="D493" s="369">
        <f t="shared" si="24"/>
        <v>17.29</v>
      </c>
      <c r="E493" s="369">
        <f t="shared" si="25"/>
        <v>-14.74</v>
      </c>
      <c r="F493" s="369">
        <f t="shared" si="26"/>
        <v>17.29</v>
      </c>
    </row>
    <row r="494" spans="1:6" s="325" customFormat="1" ht="13.8">
      <c r="A494" s="329"/>
      <c r="B494" s="329" t="s">
        <v>278</v>
      </c>
      <c r="C494" s="369" t="e">
        <f t="shared" si="24"/>
        <v>#VALUE!</v>
      </c>
      <c r="D494" s="369">
        <f t="shared" si="24"/>
        <v>10.17</v>
      </c>
      <c r="E494" s="369">
        <f t="shared" si="25"/>
        <v>-9.23</v>
      </c>
      <c r="F494" s="369">
        <f t="shared" si="26"/>
        <v>10.17</v>
      </c>
    </row>
    <row r="495" spans="1:6" s="325" customFormat="1" ht="13.8">
      <c r="A495" s="327"/>
      <c r="B495" s="327" t="s">
        <v>279</v>
      </c>
      <c r="C495" s="369" t="e">
        <f t="shared" si="24"/>
        <v>#VALUE!</v>
      </c>
      <c r="D495" s="369">
        <f t="shared" si="24"/>
        <v>-9.24</v>
      </c>
      <c r="E495" s="369">
        <f t="shared" si="25"/>
        <v>10.18</v>
      </c>
      <c r="F495" s="369">
        <f t="shared" si="26"/>
        <v>-9.24</v>
      </c>
    </row>
    <row r="496" spans="1:6" s="325" customFormat="1" ht="13.8">
      <c r="A496" s="329"/>
      <c r="B496" s="329" t="s">
        <v>280</v>
      </c>
      <c r="C496" s="369" t="e">
        <f t="shared" si="24"/>
        <v>#VALUE!</v>
      </c>
      <c r="D496" s="369">
        <f t="shared" si="24"/>
        <v>41.65</v>
      </c>
      <c r="E496" s="369">
        <f t="shared" si="25"/>
        <v>-29.4</v>
      </c>
      <c r="F496" s="369">
        <f t="shared" si="26"/>
        <v>41.65</v>
      </c>
    </row>
    <row r="497" spans="1:6" s="325" customFormat="1" ht="13.8">
      <c r="A497" s="327"/>
      <c r="B497" s="327" t="s">
        <v>281</v>
      </c>
      <c r="C497" s="369" t="e">
        <f t="shared" si="24"/>
        <v>#VALUE!</v>
      </c>
      <c r="D497" s="369">
        <f t="shared" si="24"/>
        <v>54.75</v>
      </c>
      <c r="E497" s="369">
        <f t="shared" si="25"/>
        <v>-35.380000000000003</v>
      </c>
      <c r="F497" s="369">
        <f t="shared" si="26"/>
        <v>54.75</v>
      </c>
    </row>
    <row r="498" spans="1:6" s="325" customFormat="1" ht="13.8">
      <c r="A498" s="329"/>
      <c r="B498" s="329" t="s">
        <v>282</v>
      </c>
      <c r="C498" s="369" t="e">
        <f t="shared" si="24"/>
        <v>#VALUE!</v>
      </c>
      <c r="D498" s="369">
        <f t="shared" si="24"/>
        <v>49.95</v>
      </c>
      <c r="E498" s="369">
        <f t="shared" si="25"/>
        <v>-33.31</v>
      </c>
      <c r="F498" s="369">
        <f t="shared" si="26"/>
        <v>49.95</v>
      </c>
    </row>
    <row r="499" spans="1:6" s="325" customFormat="1" ht="13.8">
      <c r="A499" s="327"/>
      <c r="B499" s="327" t="s">
        <v>283</v>
      </c>
      <c r="C499" s="369" t="e">
        <f t="shared" si="24"/>
        <v>#VALUE!</v>
      </c>
      <c r="D499" s="369">
        <f t="shared" si="24"/>
        <v>-27.67</v>
      </c>
      <c r="E499" s="369">
        <f t="shared" si="25"/>
        <v>38.26</v>
      </c>
      <c r="F499" s="369">
        <f t="shared" si="26"/>
        <v>-27.67</v>
      </c>
    </row>
    <row r="500" spans="1:6" s="325" customFormat="1" ht="13.8">
      <c r="A500" s="329"/>
      <c r="B500" s="329" t="s">
        <v>284</v>
      </c>
      <c r="C500" s="369" t="e">
        <f t="shared" si="24"/>
        <v>#VALUE!</v>
      </c>
      <c r="D500" s="369">
        <f t="shared" si="24"/>
        <v>13.82</v>
      </c>
      <c r="E500" s="369">
        <f t="shared" si="25"/>
        <v>-12.14</v>
      </c>
      <c r="F500" s="369">
        <f t="shared" si="26"/>
        <v>13.82</v>
      </c>
    </row>
    <row r="501" spans="1:6" s="325" customFormat="1" ht="13.8">
      <c r="A501" s="327"/>
      <c r="B501" s="327" t="s">
        <v>285</v>
      </c>
      <c r="C501" s="369" t="e">
        <f t="shared" si="24"/>
        <v>#VALUE!</v>
      </c>
      <c r="D501" s="369">
        <f t="shared" si="24"/>
        <v>-6.19</v>
      </c>
      <c r="E501" s="369">
        <f t="shared" si="25"/>
        <v>6.6</v>
      </c>
      <c r="F501" s="369">
        <f t="shared" si="26"/>
        <v>-6.19</v>
      </c>
    </row>
    <row r="502" spans="1:6" s="325" customFormat="1" ht="13.8">
      <c r="A502" s="329"/>
      <c r="B502" s="329" t="s">
        <v>286</v>
      </c>
      <c r="C502" s="369" t="e">
        <f t="shared" si="24"/>
        <v>#VALUE!</v>
      </c>
      <c r="D502" s="369">
        <f t="shared" si="24"/>
        <v>-16.57</v>
      </c>
      <c r="E502" s="369">
        <f t="shared" si="25"/>
        <v>19.86</v>
      </c>
      <c r="F502" s="369">
        <f t="shared" si="26"/>
        <v>-16.57</v>
      </c>
    </row>
    <row r="503" spans="1:6" s="325" customFormat="1" ht="13.8">
      <c r="A503" s="327"/>
      <c r="B503" s="327" t="s">
        <v>287</v>
      </c>
      <c r="C503" s="369" t="e">
        <f t="shared" si="24"/>
        <v>#VALUE!</v>
      </c>
      <c r="D503" s="369">
        <f t="shared" si="24"/>
        <v>14.63</v>
      </c>
      <c r="E503" s="369">
        <f t="shared" si="25"/>
        <v>-12.76</v>
      </c>
      <c r="F503" s="369">
        <f t="shared" si="26"/>
        <v>14.63</v>
      </c>
    </row>
    <row r="504" spans="1:6" s="325" customFormat="1" ht="13.8">
      <c r="A504" s="329"/>
      <c r="B504" s="329" t="s">
        <v>288</v>
      </c>
      <c r="C504" s="369" t="e">
        <f t="shared" si="24"/>
        <v>#VALUE!</v>
      </c>
      <c r="D504" s="369">
        <f t="shared" si="24"/>
        <v>-3.89</v>
      </c>
      <c r="E504" s="369">
        <f t="shared" si="25"/>
        <v>4.05</v>
      </c>
      <c r="F504" s="369">
        <f t="shared" si="26"/>
        <v>-3.89</v>
      </c>
    </row>
    <row r="505" spans="1:6" s="325" customFormat="1" ht="13.8">
      <c r="A505" s="327"/>
      <c r="B505" s="327" t="s">
        <v>289</v>
      </c>
      <c r="C505" s="369" t="e">
        <f t="shared" si="24"/>
        <v>#VALUE!</v>
      </c>
      <c r="D505" s="369">
        <f t="shared" si="24"/>
        <v>-0.33</v>
      </c>
      <c r="E505" s="369">
        <f t="shared" si="25"/>
        <v>0.33</v>
      </c>
      <c r="F505" s="369">
        <f t="shared" si="26"/>
        <v>-0.33</v>
      </c>
    </row>
    <row r="506" spans="1:6" s="325" customFormat="1" ht="13.8">
      <c r="A506" s="329"/>
      <c r="B506" s="329" t="s">
        <v>290</v>
      </c>
      <c r="C506" s="369" t="e">
        <f t="shared" si="24"/>
        <v>#VALUE!</v>
      </c>
      <c r="D506" s="369">
        <f t="shared" si="24"/>
        <v>19.48</v>
      </c>
      <c r="E506" s="369">
        <f t="shared" si="25"/>
        <v>-16.3</v>
      </c>
      <c r="F506" s="369">
        <f t="shared" si="26"/>
        <v>19.48</v>
      </c>
    </row>
    <row r="507" spans="1:6" s="325" customFormat="1" ht="13.8">
      <c r="A507" s="327"/>
      <c r="B507" s="327" t="s">
        <v>291</v>
      </c>
      <c r="C507" s="369" t="e">
        <f t="shared" si="24"/>
        <v>#VALUE!</v>
      </c>
      <c r="D507" s="369">
        <f t="shared" si="24"/>
        <v>-13.82</v>
      </c>
      <c r="E507" s="369">
        <f t="shared" si="25"/>
        <v>16.03</v>
      </c>
      <c r="F507" s="369">
        <f t="shared" si="26"/>
        <v>-13.82</v>
      </c>
    </row>
    <row r="508" spans="1:6" s="325" customFormat="1" ht="13.8">
      <c r="A508" s="329"/>
      <c r="B508" s="329" t="s">
        <v>292</v>
      </c>
      <c r="C508" s="369" t="e">
        <f t="shared" si="24"/>
        <v>#VALUE!</v>
      </c>
      <c r="D508" s="369">
        <f t="shared" si="24"/>
        <v>2.15</v>
      </c>
      <c r="E508" s="369">
        <f t="shared" si="25"/>
        <v>-2.1</v>
      </c>
      <c r="F508" s="369">
        <f t="shared" si="26"/>
        <v>2.15</v>
      </c>
    </row>
    <row r="509" spans="1:6" s="325" customFormat="1" ht="13.8">
      <c r="A509" s="327"/>
      <c r="B509" s="327" t="s">
        <v>293</v>
      </c>
      <c r="C509" s="369" t="e">
        <f t="shared" si="24"/>
        <v>#VALUE!</v>
      </c>
      <c r="D509" s="369">
        <f t="shared" si="24"/>
        <v>-86.65</v>
      </c>
      <c r="E509" s="369">
        <f t="shared" si="25"/>
        <v>649.01</v>
      </c>
      <c r="F509" s="369">
        <f t="shared" si="26"/>
        <v>-86.65</v>
      </c>
    </row>
    <row r="510" spans="1:6" s="325" customFormat="1" ht="13.8">
      <c r="A510" s="329"/>
      <c r="B510" s="329" t="s">
        <v>294</v>
      </c>
      <c r="C510" s="369" t="e">
        <f t="shared" si="24"/>
        <v>#VALUE!</v>
      </c>
      <c r="D510" s="369">
        <f t="shared" si="24"/>
        <v>2.2799999999999998</v>
      </c>
      <c r="E510" s="369">
        <f t="shared" si="25"/>
        <v>-2.23</v>
      </c>
      <c r="F510" s="369">
        <f t="shared" si="26"/>
        <v>2.2799999999999998</v>
      </c>
    </row>
    <row r="511" spans="1:6" s="325" customFormat="1" ht="13.8">
      <c r="A511" s="327"/>
      <c r="B511" s="327" t="s">
        <v>295</v>
      </c>
      <c r="C511" s="369" t="e">
        <f t="shared" si="24"/>
        <v>#VALUE!</v>
      </c>
      <c r="D511" s="369">
        <f t="shared" si="24"/>
        <v>52.1</v>
      </c>
      <c r="E511" s="369">
        <f t="shared" si="25"/>
        <v>-34.25</v>
      </c>
      <c r="F511" s="369">
        <f t="shared" si="26"/>
        <v>52.1</v>
      </c>
    </row>
    <row r="512" spans="1:6" s="325" customFormat="1" ht="13.8">
      <c r="A512" s="329"/>
      <c r="B512" s="329" t="s">
        <v>296</v>
      </c>
      <c r="C512" s="369" t="e">
        <f t="shared" si="24"/>
        <v>#VALUE!</v>
      </c>
      <c r="D512" s="369">
        <f t="shared" si="24"/>
        <v>89</v>
      </c>
      <c r="E512" s="369">
        <f t="shared" si="25"/>
        <v>-47.09</v>
      </c>
      <c r="F512" s="369">
        <f t="shared" si="26"/>
        <v>89</v>
      </c>
    </row>
    <row r="513" spans="1:6" s="325" customFormat="1" ht="13.8">
      <c r="A513" s="327"/>
      <c r="B513" s="327" t="s">
        <v>297</v>
      </c>
      <c r="C513" s="369" t="e">
        <f t="shared" si="24"/>
        <v>#VALUE!</v>
      </c>
      <c r="D513" s="369">
        <f t="shared" si="24"/>
        <v>-1.46</v>
      </c>
      <c r="E513" s="369">
        <f t="shared" si="25"/>
        <v>1.48</v>
      </c>
      <c r="F513" s="369">
        <f t="shared" si="26"/>
        <v>-1.46</v>
      </c>
    </row>
    <row r="514" spans="1:6" s="325" customFormat="1" ht="13.8">
      <c r="A514" s="329"/>
      <c r="B514" s="329" t="s">
        <v>298</v>
      </c>
      <c r="C514" s="369" t="e">
        <f t="shared" si="24"/>
        <v>#VALUE!</v>
      </c>
      <c r="D514" s="369">
        <f t="shared" si="24"/>
        <v>27.76</v>
      </c>
      <c r="E514" s="369">
        <f t="shared" si="25"/>
        <v>-21.73</v>
      </c>
      <c r="F514" s="369">
        <f t="shared" si="26"/>
        <v>27.76</v>
      </c>
    </row>
    <row r="515" spans="1:6" s="325" customFormat="1" ht="13.8">
      <c r="A515" s="327"/>
      <c r="B515" s="327" t="s">
        <v>299</v>
      </c>
      <c r="C515" s="369" t="e">
        <f t="shared" si="24"/>
        <v>#VALUE!</v>
      </c>
      <c r="D515" s="369">
        <f t="shared" si="24"/>
        <v>-27</v>
      </c>
      <c r="E515" s="369">
        <f t="shared" si="25"/>
        <v>36.979999999999997</v>
      </c>
      <c r="F515" s="369">
        <f t="shared" si="26"/>
        <v>-27</v>
      </c>
    </row>
    <row r="516" spans="1:6" s="325" customFormat="1" ht="13.8">
      <c r="A516" s="329"/>
      <c r="B516" s="329" t="s">
        <v>300</v>
      </c>
      <c r="C516" s="369" t="e">
        <f t="shared" si="24"/>
        <v>#VALUE!</v>
      </c>
      <c r="D516" s="369">
        <f t="shared" si="24"/>
        <v>-15.22</v>
      </c>
      <c r="E516" s="369">
        <f t="shared" si="25"/>
        <v>17.95</v>
      </c>
      <c r="F516" s="369">
        <f t="shared" si="26"/>
        <v>-15.22</v>
      </c>
    </row>
    <row r="517" spans="1:6" s="325" customFormat="1" ht="13.8">
      <c r="A517" s="327"/>
      <c r="B517" s="327" t="s">
        <v>301</v>
      </c>
      <c r="C517" s="369" t="e">
        <f t="shared" si="24"/>
        <v>#VALUE!</v>
      </c>
      <c r="D517" s="369">
        <f t="shared" si="24"/>
        <v>-8.7100000000000009</v>
      </c>
      <c r="E517" s="369">
        <f t="shared" si="25"/>
        <v>9.5500000000000007</v>
      </c>
      <c r="F517" s="369">
        <f t="shared" si="26"/>
        <v>-8.7100000000000009</v>
      </c>
    </row>
    <row r="518" spans="1:6" s="325" customFormat="1" ht="13.8">
      <c r="A518" s="329"/>
      <c r="B518" s="329" t="s">
        <v>302</v>
      </c>
      <c r="C518" s="369" t="e">
        <f t="shared" si="24"/>
        <v>#VALUE!</v>
      </c>
      <c r="D518" s="369">
        <f t="shared" si="24"/>
        <v>-18.07</v>
      </c>
      <c r="E518" s="369">
        <f t="shared" si="25"/>
        <v>22.06</v>
      </c>
      <c r="F518" s="369">
        <f t="shared" si="26"/>
        <v>-18.07</v>
      </c>
    </row>
    <row r="519" spans="1:6" s="325" customFormat="1" ht="13.8">
      <c r="A519" s="327"/>
      <c r="B519" s="327" t="s">
        <v>303</v>
      </c>
      <c r="C519" s="369" t="e">
        <f t="shared" si="24"/>
        <v>#VALUE!</v>
      </c>
      <c r="D519" s="369">
        <f t="shared" si="24"/>
        <v>-9.1199999999999992</v>
      </c>
      <c r="E519" s="369">
        <f t="shared" si="25"/>
        <v>10.039999999999999</v>
      </c>
      <c r="F519" s="369">
        <f t="shared" si="26"/>
        <v>-9.1199999999999992</v>
      </c>
    </row>
    <row r="520" spans="1:6" s="325" customFormat="1" ht="13.8">
      <c r="A520" s="329"/>
      <c r="B520" s="329" t="s">
        <v>304</v>
      </c>
      <c r="C520" s="369" t="e">
        <f t="shared" si="24"/>
        <v>#VALUE!</v>
      </c>
      <c r="D520" s="369">
        <f t="shared" si="24"/>
        <v>-1.86</v>
      </c>
      <c r="E520" s="369">
        <f t="shared" si="25"/>
        <v>1.9</v>
      </c>
      <c r="F520" s="369">
        <f t="shared" si="26"/>
        <v>-1.86</v>
      </c>
    </row>
    <row r="521" spans="1:6" s="325" customFormat="1" ht="13.8">
      <c r="A521" s="327"/>
      <c r="B521" s="327" t="s">
        <v>305</v>
      </c>
      <c r="C521" s="369" t="e">
        <f t="shared" ref="C521:D584" si="27">ROUND(((C132-B132)*100/B132),2)</f>
        <v>#VALUE!</v>
      </c>
      <c r="D521" s="369">
        <f t="shared" si="27"/>
        <v>-3.87</v>
      </c>
      <c r="E521" s="369">
        <f t="shared" ref="E521:E584" si="28">ROUND(((E132-D132)*100/D132),2)</f>
        <v>4.0199999999999996</v>
      </c>
      <c r="F521" s="369">
        <f t="shared" ref="F521:F584" si="29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7"/>
        <v>#VALUE!</v>
      </c>
      <c r="D522" s="369">
        <f t="shared" si="27"/>
        <v>0.31</v>
      </c>
      <c r="E522" s="369">
        <f t="shared" si="28"/>
        <v>-0.31</v>
      </c>
      <c r="F522" s="369">
        <f t="shared" si="29"/>
        <v>0.31</v>
      </c>
    </row>
    <row r="523" spans="1:6" s="325" customFormat="1" ht="13.8">
      <c r="A523" s="327"/>
      <c r="B523" s="327" t="s">
        <v>307</v>
      </c>
      <c r="C523" s="369" t="e">
        <f t="shared" si="27"/>
        <v>#VALUE!</v>
      </c>
      <c r="D523" s="369">
        <f t="shared" si="27"/>
        <v>3.07</v>
      </c>
      <c r="E523" s="369">
        <f t="shared" si="28"/>
        <v>-2.98</v>
      </c>
      <c r="F523" s="369">
        <f t="shared" si="29"/>
        <v>3.07</v>
      </c>
    </row>
    <row r="524" spans="1:6" s="325" customFormat="1" ht="13.8">
      <c r="A524" s="329"/>
      <c r="B524" s="329" t="s">
        <v>308</v>
      </c>
      <c r="C524" s="369" t="e">
        <f t="shared" si="27"/>
        <v>#VALUE!</v>
      </c>
      <c r="D524" s="369">
        <f t="shared" si="27"/>
        <v>-26.23</v>
      </c>
      <c r="E524" s="369">
        <f t="shared" si="28"/>
        <v>35.56</v>
      </c>
      <c r="F524" s="369">
        <f t="shared" si="29"/>
        <v>-26.23</v>
      </c>
    </row>
    <row r="525" spans="1:6" s="325" customFormat="1" ht="13.8">
      <c r="A525" s="327"/>
      <c r="B525" s="327" t="s">
        <v>309</v>
      </c>
      <c r="C525" s="369" t="e">
        <f t="shared" si="27"/>
        <v>#VALUE!</v>
      </c>
      <c r="D525" s="369">
        <f t="shared" si="27"/>
        <v>-26.4</v>
      </c>
      <c r="E525" s="369">
        <f t="shared" si="28"/>
        <v>35.869999999999997</v>
      </c>
      <c r="F525" s="369">
        <f t="shared" si="29"/>
        <v>-26.4</v>
      </c>
    </row>
    <row r="526" spans="1:6" s="325" customFormat="1" ht="13.8">
      <c r="A526" s="329"/>
      <c r="B526" s="329" t="s">
        <v>310</v>
      </c>
      <c r="C526" s="369" t="e">
        <f t="shared" si="27"/>
        <v>#VALUE!</v>
      </c>
      <c r="D526" s="369">
        <f t="shared" si="27"/>
        <v>2.36</v>
      </c>
      <c r="E526" s="369">
        <f t="shared" si="28"/>
        <v>-2.31</v>
      </c>
      <c r="F526" s="369">
        <f t="shared" si="29"/>
        <v>2.36</v>
      </c>
    </row>
    <row r="527" spans="1:6" s="325" customFormat="1" ht="13.8">
      <c r="A527" s="327"/>
      <c r="B527" s="327" t="s">
        <v>311</v>
      </c>
      <c r="C527" s="369" t="e">
        <f t="shared" si="27"/>
        <v>#VALUE!</v>
      </c>
      <c r="D527" s="369">
        <f t="shared" si="27"/>
        <v>8.31</v>
      </c>
      <c r="E527" s="369">
        <f t="shared" si="28"/>
        <v>-7.68</v>
      </c>
      <c r="F527" s="369">
        <f t="shared" si="29"/>
        <v>8.31</v>
      </c>
    </row>
    <row r="528" spans="1:6" s="325" customFormat="1" ht="13.8">
      <c r="A528" s="329"/>
      <c r="B528" s="329" t="s">
        <v>312</v>
      </c>
      <c r="C528" s="369" t="e">
        <f t="shared" si="27"/>
        <v>#VALUE!</v>
      </c>
      <c r="D528" s="369">
        <f t="shared" si="27"/>
        <v>16.89</v>
      </c>
      <c r="E528" s="369">
        <f t="shared" si="28"/>
        <v>-14.45</v>
      </c>
      <c r="F528" s="369">
        <f t="shared" si="29"/>
        <v>16.89</v>
      </c>
    </row>
    <row r="529" spans="1:6" s="325" customFormat="1" ht="13.8">
      <c r="A529" s="327"/>
      <c r="B529" s="327" t="s">
        <v>313</v>
      </c>
      <c r="C529" s="369" t="e">
        <f t="shared" si="27"/>
        <v>#VALUE!</v>
      </c>
      <c r="D529" s="369">
        <f t="shared" si="27"/>
        <v>15.27</v>
      </c>
      <c r="E529" s="369">
        <f t="shared" si="28"/>
        <v>-13.25</v>
      </c>
      <c r="F529" s="369">
        <f t="shared" si="29"/>
        <v>15.27</v>
      </c>
    </row>
    <row r="530" spans="1:6" s="325" customFormat="1" ht="13.8">
      <c r="A530" s="329"/>
      <c r="B530" s="329" t="s">
        <v>314</v>
      </c>
      <c r="C530" s="369" t="e">
        <f t="shared" si="27"/>
        <v>#VALUE!</v>
      </c>
      <c r="D530" s="369">
        <f t="shared" si="27"/>
        <v>-33.549999999999997</v>
      </c>
      <c r="E530" s="369">
        <f t="shared" si="28"/>
        <v>50.48</v>
      </c>
      <c r="F530" s="369">
        <f t="shared" si="29"/>
        <v>-33.549999999999997</v>
      </c>
    </row>
    <row r="531" spans="1:6" s="325" customFormat="1" ht="13.8">
      <c r="A531" s="327"/>
      <c r="B531" s="327" t="s">
        <v>315</v>
      </c>
      <c r="C531" s="369" t="e">
        <f t="shared" si="27"/>
        <v>#VALUE!</v>
      </c>
      <c r="D531" s="369">
        <f t="shared" si="27"/>
        <v>12.49</v>
      </c>
      <c r="E531" s="369">
        <f t="shared" si="28"/>
        <v>-11.1</v>
      </c>
      <c r="F531" s="369">
        <f t="shared" si="29"/>
        <v>12.49</v>
      </c>
    </row>
    <row r="532" spans="1:6" s="325" customFormat="1" ht="13.8">
      <c r="A532" s="329"/>
      <c r="B532" s="329" t="s">
        <v>316</v>
      </c>
      <c r="C532" s="369" t="e">
        <f t="shared" si="27"/>
        <v>#VALUE!</v>
      </c>
      <c r="D532" s="369">
        <f t="shared" si="27"/>
        <v>15.31</v>
      </c>
      <c r="E532" s="369">
        <f t="shared" si="28"/>
        <v>-13.27</v>
      </c>
      <c r="F532" s="369">
        <f t="shared" si="29"/>
        <v>15.31</v>
      </c>
    </row>
    <row r="533" spans="1:6" s="325" customFormat="1" ht="13.8">
      <c r="A533" s="327"/>
      <c r="B533" s="327" t="s">
        <v>317</v>
      </c>
      <c r="C533" s="369" t="e">
        <f t="shared" si="27"/>
        <v>#VALUE!</v>
      </c>
      <c r="D533" s="369">
        <f t="shared" si="27"/>
        <v>25.76</v>
      </c>
      <c r="E533" s="369">
        <f t="shared" si="28"/>
        <v>-20.49</v>
      </c>
      <c r="F533" s="369">
        <f t="shared" si="29"/>
        <v>25.76</v>
      </c>
    </row>
    <row r="534" spans="1:6" s="325" customFormat="1" ht="13.8">
      <c r="A534" s="329"/>
      <c r="B534" s="329" t="s">
        <v>318</v>
      </c>
      <c r="C534" s="369" t="e">
        <f t="shared" si="27"/>
        <v>#VALUE!</v>
      </c>
      <c r="D534" s="369">
        <f t="shared" si="27"/>
        <v>1.1499999999999999</v>
      </c>
      <c r="E534" s="369">
        <f t="shared" si="28"/>
        <v>-1.1399999999999999</v>
      </c>
      <c r="F534" s="369">
        <f t="shared" si="29"/>
        <v>1.1499999999999999</v>
      </c>
    </row>
    <row r="535" spans="1:6" s="325" customFormat="1" ht="13.8">
      <c r="A535" s="327"/>
      <c r="B535" s="327" t="s">
        <v>319</v>
      </c>
      <c r="C535" s="369" t="e">
        <f t="shared" si="27"/>
        <v>#VALUE!</v>
      </c>
      <c r="D535" s="369">
        <f t="shared" si="27"/>
        <v>1.1200000000000001</v>
      </c>
      <c r="E535" s="369">
        <f t="shared" si="28"/>
        <v>-1.1100000000000001</v>
      </c>
      <c r="F535" s="369">
        <f t="shared" si="29"/>
        <v>1.1200000000000001</v>
      </c>
    </row>
    <row r="536" spans="1:6" s="325" customFormat="1" ht="13.8">
      <c r="A536" s="329"/>
      <c r="B536" s="329" t="s">
        <v>320</v>
      </c>
      <c r="C536" s="369" t="e">
        <f t="shared" si="27"/>
        <v>#VALUE!</v>
      </c>
      <c r="D536" s="369">
        <f t="shared" si="27"/>
        <v>-2.02</v>
      </c>
      <c r="E536" s="369">
        <f t="shared" si="28"/>
        <v>2.06</v>
      </c>
      <c r="F536" s="369">
        <f t="shared" si="29"/>
        <v>-2.02</v>
      </c>
    </row>
    <row r="537" spans="1:6" s="325" customFormat="1" ht="13.8">
      <c r="A537" s="327"/>
      <c r="B537" s="327" t="s">
        <v>321</v>
      </c>
      <c r="C537" s="369" t="e">
        <f t="shared" si="27"/>
        <v>#VALUE!</v>
      </c>
      <c r="D537" s="369">
        <f t="shared" si="27"/>
        <v>10.99</v>
      </c>
      <c r="E537" s="369">
        <f t="shared" si="28"/>
        <v>-9.9</v>
      </c>
      <c r="F537" s="369">
        <f t="shared" si="29"/>
        <v>10.99</v>
      </c>
    </row>
    <row r="538" spans="1:6" s="325" customFormat="1" ht="13.8">
      <c r="A538" s="329"/>
      <c r="B538" s="329" t="s">
        <v>322</v>
      </c>
      <c r="C538" s="369" t="e">
        <f t="shared" si="27"/>
        <v>#VALUE!</v>
      </c>
      <c r="D538" s="369">
        <f t="shared" si="27"/>
        <v>6.73</v>
      </c>
      <c r="E538" s="369">
        <f t="shared" si="28"/>
        <v>-6.3</v>
      </c>
      <c r="F538" s="369">
        <f t="shared" si="29"/>
        <v>6.73</v>
      </c>
    </row>
    <row r="539" spans="1:6" s="325" customFormat="1" ht="13.8">
      <c r="A539" s="327"/>
      <c r="B539" s="327" t="s">
        <v>323</v>
      </c>
      <c r="C539" s="369" t="e">
        <f t="shared" si="27"/>
        <v>#VALUE!</v>
      </c>
      <c r="D539" s="369">
        <f t="shared" si="27"/>
        <v>28.19</v>
      </c>
      <c r="E539" s="369">
        <f t="shared" si="28"/>
        <v>-21.99</v>
      </c>
      <c r="F539" s="369">
        <f t="shared" si="29"/>
        <v>28.19</v>
      </c>
    </row>
    <row r="540" spans="1:6" s="325" customFormat="1" ht="13.8">
      <c r="A540" s="329"/>
      <c r="B540" s="329" t="s">
        <v>324</v>
      </c>
      <c r="C540" s="369" t="e">
        <f t="shared" si="27"/>
        <v>#VALUE!</v>
      </c>
      <c r="D540" s="369">
        <f t="shared" si="27"/>
        <v>-6.51</v>
      </c>
      <c r="E540" s="369">
        <f t="shared" si="28"/>
        <v>6.97</v>
      </c>
      <c r="F540" s="369">
        <f t="shared" si="29"/>
        <v>-6.51</v>
      </c>
    </row>
    <row r="541" spans="1:6" s="325" customFormat="1" ht="13.8">
      <c r="A541" s="327"/>
      <c r="B541" s="327" t="s">
        <v>325</v>
      </c>
      <c r="C541" s="369" t="e">
        <f t="shared" si="27"/>
        <v>#VALUE!</v>
      </c>
      <c r="D541" s="369">
        <f t="shared" si="27"/>
        <v>-6.53</v>
      </c>
      <c r="E541" s="369">
        <f t="shared" si="28"/>
        <v>6.99</v>
      </c>
      <c r="F541" s="369">
        <f t="shared" si="29"/>
        <v>-6.53</v>
      </c>
    </row>
    <row r="542" spans="1:6" s="325" customFormat="1" ht="13.8">
      <c r="A542" s="329"/>
      <c r="B542" s="329" t="s">
        <v>326</v>
      </c>
      <c r="C542" s="369" t="e">
        <f t="shared" si="27"/>
        <v>#VALUE!</v>
      </c>
      <c r="D542" s="369">
        <f t="shared" si="27"/>
        <v>6.67</v>
      </c>
      <c r="E542" s="369">
        <f t="shared" si="28"/>
        <v>-6.25</v>
      </c>
      <c r="F542" s="369">
        <f t="shared" si="29"/>
        <v>6.67</v>
      </c>
    </row>
    <row r="543" spans="1:6" s="325" customFormat="1" ht="13.8">
      <c r="A543" s="327"/>
      <c r="B543" s="327" t="s">
        <v>327</v>
      </c>
      <c r="C543" s="369" t="e">
        <f t="shared" si="27"/>
        <v>#VALUE!</v>
      </c>
      <c r="D543" s="369">
        <f t="shared" si="27"/>
        <v>8.94</v>
      </c>
      <c r="E543" s="369">
        <f t="shared" si="28"/>
        <v>-8.1999999999999993</v>
      </c>
      <c r="F543" s="369">
        <f t="shared" si="29"/>
        <v>8.94</v>
      </c>
    </row>
    <row r="544" spans="1:6" s="325" customFormat="1" ht="13.8">
      <c r="A544" s="329"/>
      <c r="B544" s="329" t="s">
        <v>328</v>
      </c>
      <c r="C544" s="369" t="e">
        <f t="shared" si="27"/>
        <v>#VALUE!</v>
      </c>
      <c r="D544" s="369">
        <f t="shared" si="27"/>
        <v>-2.34</v>
      </c>
      <c r="E544" s="369">
        <f t="shared" si="28"/>
        <v>2.39</v>
      </c>
      <c r="F544" s="369">
        <f t="shared" si="29"/>
        <v>-2.34</v>
      </c>
    </row>
    <row r="545" spans="1:6" s="325" customFormat="1" ht="13.8">
      <c r="A545" s="327"/>
      <c r="B545" s="327" t="s">
        <v>329</v>
      </c>
      <c r="C545" s="369" t="e">
        <f t="shared" si="27"/>
        <v>#VALUE!</v>
      </c>
      <c r="D545" s="369">
        <f t="shared" si="27"/>
        <v>-9.57</v>
      </c>
      <c r="E545" s="369">
        <f t="shared" si="28"/>
        <v>10.58</v>
      </c>
      <c r="F545" s="369">
        <f t="shared" si="29"/>
        <v>-9.57</v>
      </c>
    </row>
    <row r="546" spans="1:6" s="325" customFormat="1" ht="13.8">
      <c r="A546" s="329"/>
      <c r="B546" s="329" t="s">
        <v>330</v>
      </c>
      <c r="C546" s="369" t="e">
        <f t="shared" si="27"/>
        <v>#VALUE!</v>
      </c>
      <c r="D546" s="369">
        <f t="shared" si="27"/>
        <v>-1.58</v>
      </c>
      <c r="E546" s="369">
        <f t="shared" si="28"/>
        <v>1.6</v>
      </c>
      <c r="F546" s="369">
        <f t="shared" si="29"/>
        <v>-1.58</v>
      </c>
    </row>
    <row r="547" spans="1:6" s="325" customFormat="1" ht="13.8">
      <c r="A547" s="327"/>
      <c r="B547" s="327" t="s">
        <v>331</v>
      </c>
      <c r="C547" s="369" t="e">
        <f t="shared" si="27"/>
        <v>#VALUE!</v>
      </c>
      <c r="D547" s="369">
        <f t="shared" si="27"/>
        <v>2.3199999999999998</v>
      </c>
      <c r="E547" s="369">
        <f t="shared" si="28"/>
        <v>-2.27</v>
      </c>
      <c r="F547" s="369">
        <f t="shared" si="29"/>
        <v>2.3199999999999998</v>
      </c>
    </row>
    <row r="548" spans="1:6" s="325" customFormat="1" ht="13.8">
      <c r="A548" s="329"/>
      <c r="B548" s="329" t="s">
        <v>332</v>
      </c>
      <c r="C548" s="369" t="e">
        <f t="shared" si="27"/>
        <v>#VALUE!</v>
      </c>
      <c r="D548" s="369">
        <f t="shared" si="27"/>
        <v>6.05</v>
      </c>
      <c r="E548" s="369">
        <f t="shared" si="28"/>
        <v>-5.71</v>
      </c>
      <c r="F548" s="369">
        <f t="shared" si="29"/>
        <v>6.05</v>
      </c>
    </row>
    <row r="549" spans="1:6" s="325" customFormat="1" ht="13.8">
      <c r="A549" s="327"/>
      <c r="B549" s="327" t="s">
        <v>333</v>
      </c>
      <c r="C549" s="369" t="e">
        <f t="shared" si="27"/>
        <v>#VALUE!</v>
      </c>
      <c r="D549" s="369">
        <f t="shared" si="27"/>
        <v>0.52</v>
      </c>
      <c r="E549" s="369">
        <f t="shared" si="28"/>
        <v>-0.51</v>
      </c>
      <c r="F549" s="369">
        <f t="shared" si="29"/>
        <v>0.52</v>
      </c>
    </row>
    <row r="550" spans="1:6" s="325" customFormat="1" ht="13.8">
      <c r="A550" s="329"/>
      <c r="B550" s="329" t="s">
        <v>334</v>
      </c>
      <c r="C550" s="369" t="e">
        <f t="shared" si="27"/>
        <v>#VALUE!</v>
      </c>
      <c r="D550" s="369">
        <f t="shared" si="27"/>
        <v>3.06</v>
      </c>
      <c r="E550" s="369">
        <f t="shared" si="28"/>
        <v>-2.97</v>
      </c>
      <c r="F550" s="369">
        <f t="shared" si="29"/>
        <v>3.06</v>
      </c>
    </row>
    <row r="551" spans="1:6" s="325" customFormat="1" ht="13.8">
      <c r="A551" s="327"/>
      <c r="B551" s="327" t="s">
        <v>335</v>
      </c>
      <c r="C551" s="369" t="e">
        <f t="shared" si="27"/>
        <v>#VALUE!</v>
      </c>
      <c r="D551" s="369">
        <f t="shared" si="27"/>
        <v>-2.34</v>
      </c>
      <c r="E551" s="369">
        <f t="shared" si="28"/>
        <v>2.4</v>
      </c>
      <c r="F551" s="369">
        <f t="shared" si="29"/>
        <v>-2.34</v>
      </c>
    </row>
    <row r="552" spans="1:6" s="325" customFormat="1" ht="13.8">
      <c r="A552" s="329"/>
      <c r="B552" s="329" t="s">
        <v>336</v>
      </c>
      <c r="C552" s="369" t="e">
        <f t="shared" si="27"/>
        <v>#VALUE!</v>
      </c>
      <c r="D552" s="369">
        <f t="shared" si="27"/>
        <v>10.79</v>
      </c>
      <c r="E552" s="369">
        <f t="shared" si="28"/>
        <v>-9.74</v>
      </c>
      <c r="F552" s="369">
        <f t="shared" si="29"/>
        <v>10.79</v>
      </c>
    </row>
    <row r="553" spans="1:6" s="325" customFormat="1" ht="13.8">
      <c r="A553" s="327"/>
      <c r="B553" s="327" t="s">
        <v>337</v>
      </c>
      <c r="C553" s="369" t="e">
        <f t="shared" si="27"/>
        <v>#VALUE!</v>
      </c>
      <c r="D553" s="369">
        <f t="shared" si="27"/>
        <v>-0.22</v>
      </c>
      <c r="E553" s="369">
        <f t="shared" si="28"/>
        <v>0.22</v>
      </c>
      <c r="F553" s="369">
        <f t="shared" si="29"/>
        <v>-0.22</v>
      </c>
    </row>
    <row r="554" spans="1:6" s="325" customFormat="1" ht="13.8">
      <c r="A554" s="329"/>
      <c r="B554" s="329" t="s">
        <v>338</v>
      </c>
      <c r="C554" s="369" t="e">
        <f t="shared" si="27"/>
        <v>#VALUE!</v>
      </c>
      <c r="D554" s="369">
        <f t="shared" si="27"/>
        <v>0.68</v>
      </c>
      <c r="E554" s="369">
        <f t="shared" si="28"/>
        <v>-0.67</v>
      </c>
      <c r="F554" s="369">
        <f t="shared" si="29"/>
        <v>0.68</v>
      </c>
    </row>
    <row r="555" spans="1:6" s="325" customFormat="1" ht="13.8">
      <c r="A555" s="327"/>
      <c r="B555" s="327" t="s">
        <v>339</v>
      </c>
      <c r="C555" s="369" t="e">
        <f t="shared" si="27"/>
        <v>#VALUE!</v>
      </c>
      <c r="D555" s="369">
        <f t="shared" si="27"/>
        <v>-17.850000000000001</v>
      </c>
      <c r="E555" s="369">
        <f t="shared" si="28"/>
        <v>21.73</v>
      </c>
      <c r="F555" s="369">
        <f t="shared" si="29"/>
        <v>-17.850000000000001</v>
      </c>
    </row>
    <row r="556" spans="1:6" s="325" customFormat="1" ht="13.8">
      <c r="A556" s="329"/>
      <c r="B556" s="329" t="s">
        <v>340</v>
      </c>
      <c r="C556" s="369" t="e">
        <f t="shared" si="27"/>
        <v>#VALUE!</v>
      </c>
      <c r="D556" s="369">
        <f t="shared" si="27"/>
        <v>15.26</v>
      </c>
      <c r="E556" s="369">
        <f t="shared" si="28"/>
        <v>-13.24</v>
      </c>
      <c r="F556" s="369">
        <f t="shared" si="29"/>
        <v>15.26</v>
      </c>
    </row>
    <row r="557" spans="1:6" s="325" customFormat="1" ht="13.8">
      <c r="A557" s="327"/>
      <c r="B557" s="327" t="s">
        <v>341</v>
      </c>
      <c r="C557" s="369" t="e">
        <f t="shared" si="27"/>
        <v>#VALUE!</v>
      </c>
      <c r="D557" s="369">
        <f t="shared" si="27"/>
        <v>4.8499999999999996</v>
      </c>
      <c r="E557" s="369">
        <f t="shared" si="28"/>
        <v>-4.62</v>
      </c>
      <c r="F557" s="369">
        <f t="shared" si="29"/>
        <v>4.8499999999999996</v>
      </c>
    </row>
    <row r="558" spans="1:6" s="325" customFormat="1" ht="13.8">
      <c r="A558" s="329"/>
      <c r="B558" s="329" t="s">
        <v>342</v>
      </c>
      <c r="C558" s="369" t="e">
        <f t="shared" si="27"/>
        <v>#VALUE!</v>
      </c>
      <c r="D558" s="369">
        <f t="shared" si="27"/>
        <v>13.63</v>
      </c>
      <c r="E558" s="369">
        <f t="shared" si="28"/>
        <v>-11.99</v>
      </c>
      <c r="F558" s="369">
        <f t="shared" si="29"/>
        <v>13.63</v>
      </c>
    </row>
    <row r="559" spans="1:6" s="325" customFormat="1" ht="13.8">
      <c r="A559" s="327"/>
      <c r="B559" s="327" t="s">
        <v>343</v>
      </c>
      <c r="C559" s="369" t="e">
        <f t="shared" si="27"/>
        <v>#VALUE!</v>
      </c>
      <c r="D559" s="369">
        <f t="shared" si="27"/>
        <v>17.37</v>
      </c>
      <c r="E559" s="369">
        <f t="shared" si="28"/>
        <v>-14.8</v>
      </c>
      <c r="F559" s="369">
        <f t="shared" si="29"/>
        <v>17.37</v>
      </c>
    </row>
    <row r="560" spans="1:6" s="325" customFormat="1" ht="13.8">
      <c r="A560" s="329"/>
      <c r="B560" s="329" t="s">
        <v>344</v>
      </c>
      <c r="C560" s="369" t="e">
        <f t="shared" si="27"/>
        <v>#VALUE!</v>
      </c>
      <c r="D560" s="369">
        <f t="shared" si="27"/>
        <v>32.03</v>
      </c>
      <c r="E560" s="369">
        <f t="shared" si="28"/>
        <v>-24.26</v>
      </c>
      <c r="F560" s="369">
        <f t="shared" si="29"/>
        <v>32.03</v>
      </c>
    </row>
    <row r="561" spans="1:6" s="325" customFormat="1" ht="13.8">
      <c r="A561" s="327"/>
      <c r="B561" s="327" t="s">
        <v>345</v>
      </c>
      <c r="C561" s="369" t="e">
        <f t="shared" si="27"/>
        <v>#VALUE!</v>
      </c>
      <c r="D561" s="369">
        <f t="shared" si="27"/>
        <v>-5.34</v>
      </c>
      <c r="E561" s="369">
        <f t="shared" si="28"/>
        <v>5.65</v>
      </c>
      <c r="F561" s="369">
        <f t="shared" si="29"/>
        <v>-5.34</v>
      </c>
    </row>
    <row r="562" spans="1:6" s="325" customFormat="1" ht="13.8">
      <c r="A562" s="329"/>
      <c r="B562" s="329" t="s">
        <v>346</v>
      </c>
      <c r="C562" s="369" t="e">
        <f t="shared" si="27"/>
        <v>#VALUE!</v>
      </c>
      <c r="D562" s="369">
        <f t="shared" si="27"/>
        <v>3.06</v>
      </c>
      <c r="E562" s="369">
        <f t="shared" si="28"/>
        <v>-2.97</v>
      </c>
      <c r="F562" s="369">
        <f t="shared" si="29"/>
        <v>3.06</v>
      </c>
    </row>
    <row r="563" spans="1:6" s="325" customFormat="1" ht="13.8">
      <c r="A563" s="327"/>
      <c r="B563" s="327" t="s">
        <v>347</v>
      </c>
      <c r="C563" s="369" t="e">
        <f t="shared" si="27"/>
        <v>#VALUE!</v>
      </c>
      <c r="D563" s="369">
        <f t="shared" si="27"/>
        <v>-29.37</v>
      </c>
      <c r="E563" s="369">
        <f t="shared" si="28"/>
        <v>41.59</v>
      </c>
      <c r="F563" s="369">
        <f t="shared" si="29"/>
        <v>-29.37</v>
      </c>
    </row>
    <row r="564" spans="1:6" s="325" customFormat="1" ht="13.8">
      <c r="A564" s="329"/>
      <c r="B564" s="329" t="s">
        <v>348</v>
      </c>
      <c r="C564" s="369" t="e">
        <f t="shared" si="27"/>
        <v>#VALUE!</v>
      </c>
      <c r="D564" s="369">
        <f t="shared" si="27"/>
        <v>-42.45</v>
      </c>
      <c r="E564" s="369">
        <f t="shared" si="28"/>
        <v>73.75</v>
      </c>
      <c r="F564" s="369">
        <f t="shared" si="29"/>
        <v>-42.45</v>
      </c>
    </row>
    <row r="565" spans="1:6" s="325" customFormat="1" ht="13.8">
      <c r="A565" s="327"/>
      <c r="B565" s="327" t="s">
        <v>349</v>
      </c>
      <c r="C565" s="369" t="e">
        <f t="shared" si="27"/>
        <v>#VALUE!</v>
      </c>
      <c r="D565" s="369">
        <f t="shared" si="27"/>
        <v>35.979999999999997</v>
      </c>
      <c r="E565" s="369">
        <f t="shared" si="28"/>
        <v>-26.46</v>
      </c>
      <c r="F565" s="369">
        <f t="shared" si="29"/>
        <v>35.979999999999997</v>
      </c>
    </row>
    <row r="566" spans="1:6" s="325" customFormat="1" ht="13.8">
      <c r="A566" s="329"/>
      <c r="B566" s="329" t="s">
        <v>350</v>
      </c>
      <c r="C566" s="369" t="e">
        <f t="shared" si="27"/>
        <v>#VALUE!</v>
      </c>
      <c r="D566" s="369">
        <f t="shared" si="27"/>
        <v>95.07</v>
      </c>
      <c r="E566" s="369">
        <f t="shared" si="28"/>
        <v>-48.74</v>
      </c>
      <c r="F566" s="369">
        <f t="shared" si="29"/>
        <v>95.07</v>
      </c>
    </row>
    <row r="567" spans="1:6" s="325" customFormat="1" ht="13.8">
      <c r="A567" s="327"/>
      <c r="B567" s="327" t="s">
        <v>351</v>
      </c>
      <c r="C567" s="369" t="e">
        <f t="shared" si="27"/>
        <v>#VALUE!</v>
      </c>
      <c r="D567" s="369">
        <f t="shared" si="27"/>
        <v>105.99</v>
      </c>
      <c r="E567" s="369">
        <f t="shared" si="28"/>
        <v>-51.45</v>
      </c>
      <c r="F567" s="369">
        <f t="shared" si="29"/>
        <v>105.99</v>
      </c>
    </row>
    <row r="568" spans="1:6" s="325" customFormat="1" ht="13.8">
      <c r="A568" s="329"/>
      <c r="B568" s="329" t="s">
        <v>352</v>
      </c>
      <c r="C568" s="369" t="e">
        <f t="shared" si="27"/>
        <v>#VALUE!</v>
      </c>
      <c r="D568" s="369">
        <f t="shared" si="27"/>
        <v>44.15</v>
      </c>
      <c r="E568" s="369">
        <f t="shared" si="28"/>
        <v>-30.63</v>
      </c>
      <c r="F568" s="369">
        <f t="shared" si="29"/>
        <v>44.15</v>
      </c>
    </row>
    <row r="569" spans="1:6" s="325" customFormat="1" ht="13.8">
      <c r="A569" s="327"/>
      <c r="B569" s="327" t="s">
        <v>353</v>
      </c>
      <c r="C569" s="369" t="e">
        <f t="shared" si="27"/>
        <v>#VALUE!</v>
      </c>
      <c r="D569" s="369">
        <f t="shared" si="27"/>
        <v>-3.24</v>
      </c>
      <c r="E569" s="369">
        <f t="shared" si="28"/>
        <v>3.35</v>
      </c>
      <c r="F569" s="369">
        <f t="shared" si="29"/>
        <v>-3.24</v>
      </c>
    </row>
    <row r="570" spans="1:6" s="325" customFormat="1" ht="13.8">
      <c r="A570" s="329"/>
      <c r="B570" s="329" t="s">
        <v>354</v>
      </c>
      <c r="C570" s="369" t="e">
        <f t="shared" si="27"/>
        <v>#VALUE!</v>
      </c>
      <c r="D570" s="369">
        <f t="shared" si="27"/>
        <v>-24.96</v>
      </c>
      <c r="E570" s="369">
        <f t="shared" si="28"/>
        <v>33.270000000000003</v>
      </c>
      <c r="F570" s="369">
        <f t="shared" si="29"/>
        <v>-24.96</v>
      </c>
    </row>
    <row r="571" spans="1:6" s="325" customFormat="1" ht="13.8">
      <c r="A571" s="327"/>
      <c r="B571" s="327" t="s">
        <v>355</v>
      </c>
      <c r="C571" s="369" t="e">
        <f t="shared" si="27"/>
        <v>#VALUE!</v>
      </c>
      <c r="D571" s="369">
        <f t="shared" si="27"/>
        <v>8.06</v>
      </c>
      <c r="E571" s="369">
        <f t="shared" si="28"/>
        <v>-7.46</v>
      </c>
      <c r="F571" s="369">
        <f t="shared" si="29"/>
        <v>8.06</v>
      </c>
    </row>
    <row r="572" spans="1:6" s="325" customFormat="1" ht="13.8">
      <c r="A572" s="329"/>
      <c r="B572" s="329" t="s">
        <v>356</v>
      </c>
      <c r="C572" s="369" t="e">
        <f t="shared" si="27"/>
        <v>#VALUE!</v>
      </c>
      <c r="D572" s="369">
        <f t="shared" si="27"/>
        <v>-5.56</v>
      </c>
      <c r="E572" s="369">
        <f t="shared" si="28"/>
        <v>5.88</v>
      </c>
      <c r="F572" s="369">
        <f t="shared" si="29"/>
        <v>-5.56</v>
      </c>
    </row>
    <row r="573" spans="1:6" s="325" customFormat="1" ht="13.8">
      <c r="A573" s="327"/>
      <c r="B573" s="327" t="s">
        <v>357</v>
      </c>
      <c r="C573" s="369" t="e">
        <f t="shared" si="27"/>
        <v>#VALUE!</v>
      </c>
      <c r="D573" s="369">
        <f t="shared" si="27"/>
        <v>-3.83</v>
      </c>
      <c r="E573" s="369">
        <f t="shared" si="28"/>
        <v>3.99</v>
      </c>
      <c r="F573" s="369">
        <f t="shared" si="29"/>
        <v>-3.83</v>
      </c>
    </row>
    <row r="574" spans="1:6" s="325" customFormat="1" ht="13.8">
      <c r="A574" s="329"/>
      <c r="B574" s="329" t="s">
        <v>358</v>
      </c>
      <c r="C574" s="369" t="e">
        <f t="shared" si="27"/>
        <v>#VALUE!</v>
      </c>
      <c r="D574" s="369">
        <f t="shared" si="27"/>
        <v>7.7</v>
      </c>
      <c r="E574" s="369">
        <f t="shared" si="28"/>
        <v>-7.15</v>
      </c>
      <c r="F574" s="369">
        <f t="shared" si="29"/>
        <v>7.7</v>
      </c>
    </row>
    <row r="575" spans="1:6" s="325" customFormat="1" ht="13.8">
      <c r="A575" s="327"/>
      <c r="B575" s="327" t="s">
        <v>359</v>
      </c>
      <c r="C575" s="369" t="e">
        <f t="shared" si="27"/>
        <v>#VALUE!</v>
      </c>
      <c r="D575" s="369">
        <f t="shared" si="27"/>
        <v>2.27</v>
      </c>
      <c r="E575" s="369">
        <f t="shared" si="28"/>
        <v>-2.2200000000000002</v>
      </c>
      <c r="F575" s="369">
        <f t="shared" si="29"/>
        <v>2.27</v>
      </c>
    </row>
    <row r="576" spans="1:6" s="325" customFormat="1" ht="13.8">
      <c r="A576" s="329"/>
      <c r="B576" s="329" t="s">
        <v>360</v>
      </c>
      <c r="C576" s="369" t="e">
        <f t="shared" si="27"/>
        <v>#VALUE!</v>
      </c>
      <c r="D576" s="369">
        <f t="shared" si="27"/>
        <v>-4.43</v>
      </c>
      <c r="E576" s="369">
        <f t="shared" si="28"/>
        <v>4.6399999999999997</v>
      </c>
      <c r="F576" s="369">
        <f t="shared" si="29"/>
        <v>-4.43</v>
      </c>
    </row>
    <row r="577" spans="1:6" s="325" customFormat="1" ht="13.8">
      <c r="A577" s="327"/>
      <c r="B577" s="327" t="s">
        <v>361</v>
      </c>
      <c r="C577" s="369" t="e">
        <f t="shared" si="27"/>
        <v>#VALUE!</v>
      </c>
      <c r="D577" s="369">
        <f t="shared" si="27"/>
        <v>-11.08</v>
      </c>
      <c r="E577" s="369">
        <f t="shared" si="28"/>
        <v>12.46</v>
      </c>
      <c r="F577" s="369">
        <f t="shared" si="29"/>
        <v>-11.08</v>
      </c>
    </row>
    <row r="578" spans="1:6" s="325" customFormat="1" ht="13.8">
      <c r="A578" s="329"/>
      <c r="B578" s="329" t="s">
        <v>362</v>
      </c>
      <c r="C578" s="369" t="e">
        <f t="shared" si="27"/>
        <v>#VALUE!</v>
      </c>
      <c r="D578" s="369">
        <f t="shared" si="27"/>
        <v>25.35</v>
      </c>
      <c r="E578" s="369">
        <f t="shared" si="28"/>
        <v>-20.23</v>
      </c>
      <c r="F578" s="369">
        <f t="shared" si="29"/>
        <v>25.35</v>
      </c>
    </row>
    <row r="579" spans="1:6" s="325" customFormat="1" ht="13.8">
      <c r="A579" s="327"/>
      <c r="B579" s="327" t="s">
        <v>363</v>
      </c>
      <c r="C579" s="369" t="e">
        <f t="shared" si="27"/>
        <v>#VALUE!</v>
      </c>
      <c r="D579" s="369">
        <f t="shared" si="27"/>
        <v>10.35</v>
      </c>
      <c r="E579" s="369">
        <f t="shared" si="28"/>
        <v>-9.3800000000000008</v>
      </c>
      <c r="F579" s="369">
        <f t="shared" si="29"/>
        <v>10.35</v>
      </c>
    </row>
    <row r="580" spans="1:6" s="325" customFormat="1" ht="13.8">
      <c r="A580" s="329"/>
      <c r="B580" s="329" t="s">
        <v>364</v>
      </c>
      <c r="C580" s="369" t="e">
        <f t="shared" si="27"/>
        <v>#VALUE!</v>
      </c>
      <c r="D580" s="369">
        <f t="shared" si="27"/>
        <v>12.53</v>
      </c>
      <c r="E580" s="369">
        <f t="shared" si="28"/>
        <v>-11.14</v>
      </c>
      <c r="F580" s="369">
        <f t="shared" si="29"/>
        <v>12.53</v>
      </c>
    </row>
    <row r="581" spans="1:6" s="325" customFormat="1" ht="13.8">
      <c r="A581" s="327"/>
      <c r="B581" s="327" t="s">
        <v>365</v>
      </c>
      <c r="C581" s="369" t="e">
        <f t="shared" si="27"/>
        <v>#VALUE!</v>
      </c>
      <c r="D581" s="369">
        <f t="shared" si="27"/>
        <v>3.99</v>
      </c>
      <c r="E581" s="369">
        <f t="shared" si="28"/>
        <v>-3.83</v>
      </c>
      <c r="F581" s="369">
        <f t="shared" si="29"/>
        <v>3.99</v>
      </c>
    </row>
    <row r="582" spans="1:6" s="325" customFormat="1" ht="13.8">
      <c r="A582" s="329"/>
      <c r="B582" s="329" t="s">
        <v>366</v>
      </c>
      <c r="C582" s="369" t="e">
        <f t="shared" si="27"/>
        <v>#VALUE!</v>
      </c>
      <c r="D582" s="369">
        <f t="shared" si="27"/>
        <v>8.4600000000000009</v>
      </c>
      <c r="E582" s="369">
        <f t="shared" si="28"/>
        <v>-7.8</v>
      </c>
      <c r="F582" s="369">
        <f t="shared" si="29"/>
        <v>8.4600000000000009</v>
      </c>
    </row>
    <row r="583" spans="1:6" s="325" customFormat="1" ht="13.8">
      <c r="A583" s="327"/>
      <c r="B583" s="327" t="s">
        <v>367</v>
      </c>
      <c r="C583" s="369" t="e">
        <f t="shared" si="27"/>
        <v>#VALUE!</v>
      </c>
      <c r="D583" s="369">
        <f t="shared" si="27"/>
        <v>39.299999999999997</v>
      </c>
      <c r="E583" s="369">
        <f t="shared" si="28"/>
        <v>-28.22</v>
      </c>
      <c r="F583" s="369">
        <f t="shared" si="29"/>
        <v>39.299999999999997</v>
      </c>
    </row>
    <row r="584" spans="1:6" s="325" customFormat="1" ht="13.8">
      <c r="A584" s="329"/>
      <c r="B584" s="329" t="s">
        <v>368</v>
      </c>
      <c r="C584" s="369" t="e">
        <f t="shared" si="27"/>
        <v>#VALUE!</v>
      </c>
      <c r="D584" s="369">
        <f t="shared" si="27"/>
        <v>4</v>
      </c>
      <c r="E584" s="369">
        <f t="shared" si="28"/>
        <v>-3.85</v>
      </c>
      <c r="F584" s="369">
        <f t="shared" si="29"/>
        <v>4</v>
      </c>
    </row>
    <row r="585" spans="1:6" s="325" customFormat="1" ht="13.8">
      <c r="A585" s="327"/>
      <c r="B585" s="327" t="s">
        <v>369</v>
      </c>
      <c r="C585" s="369" t="e">
        <f t="shared" ref="C585:D648" si="30">ROUND(((C196-B196)*100/B196),2)</f>
        <v>#VALUE!</v>
      </c>
      <c r="D585" s="369">
        <f t="shared" si="30"/>
        <v>14.33</v>
      </c>
      <c r="E585" s="369">
        <f t="shared" ref="E585:E648" si="31">ROUND(((E196-D196)*100/D196),2)</f>
        <v>-12.54</v>
      </c>
      <c r="F585" s="369">
        <f t="shared" ref="F585:F648" si="32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0"/>
        <v>#VALUE!</v>
      </c>
      <c r="D586" s="369">
        <f t="shared" si="30"/>
        <v>18.03</v>
      </c>
      <c r="E586" s="369">
        <f t="shared" si="31"/>
        <v>-15.27</v>
      </c>
      <c r="F586" s="369">
        <f t="shared" si="32"/>
        <v>18.03</v>
      </c>
    </row>
    <row r="587" spans="1:6" s="325" customFormat="1" ht="13.8">
      <c r="A587" s="327"/>
      <c r="B587" s="327" t="s">
        <v>371</v>
      </c>
      <c r="C587" s="369" t="e">
        <f t="shared" si="30"/>
        <v>#VALUE!</v>
      </c>
      <c r="D587" s="369">
        <f t="shared" si="30"/>
        <v>11.09</v>
      </c>
      <c r="E587" s="369">
        <f t="shared" si="31"/>
        <v>-9.98</v>
      </c>
      <c r="F587" s="369">
        <f t="shared" si="32"/>
        <v>11.09</v>
      </c>
    </row>
    <row r="588" spans="1:6" s="325" customFormat="1" ht="13.8">
      <c r="A588" s="329"/>
      <c r="B588" s="329" t="s">
        <v>372</v>
      </c>
      <c r="C588" s="369" t="e">
        <f t="shared" si="30"/>
        <v>#VALUE!</v>
      </c>
      <c r="D588" s="369">
        <f t="shared" si="30"/>
        <v>29.15</v>
      </c>
      <c r="E588" s="369">
        <f t="shared" si="31"/>
        <v>-22.57</v>
      </c>
      <c r="F588" s="369">
        <f t="shared" si="32"/>
        <v>29.15</v>
      </c>
    </row>
    <row r="589" spans="1:6" s="325" customFormat="1" ht="13.8">
      <c r="A589" s="327"/>
      <c r="B589" s="327" t="s">
        <v>373</v>
      </c>
      <c r="C589" s="369" t="e">
        <f t="shared" si="30"/>
        <v>#VALUE!</v>
      </c>
      <c r="D589" s="369">
        <f t="shared" si="30"/>
        <v>46.12</v>
      </c>
      <c r="E589" s="369">
        <f t="shared" si="31"/>
        <v>-31.56</v>
      </c>
      <c r="F589" s="369">
        <f t="shared" si="32"/>
        <v>46.12</v>
      </c>
    </row>
    <row r="590" spans="1:6" s="325" customFormat="1" ht="13.8">
      <c r="A590" s="329"/>
      <c r="B590" s="329" t="s">
        <v>374</v>
      </c>
      <c r="C590" s="369" t="e">
        <f t="shared" si="30"/>
        <v>#VALUE!</v>
      </c>
      <c r="D590" s="369">
        <f t="shared" si="30"/>
        <v>2.71</v>
      </c>
      <c r="E590" s="369">
        <f t="shared" si="31"/>
        <v>-2.64</v>
      </c>
      <c r="F590" s="369">
        <f t="shared" si="32"/>
        <v>2.71</v>
      </c>
    </row>
    <row r="591" spans="1:6" s="325" customFormat="1" ht="13.8">
      <c r="A591" s="327"/>
      <c r="B591" s="327" t="s">
        <v>375</v>
      </c>
      <c r="C591" s="369" t="e">
        <f t="shared" si="30"/>
        <v>#VALUE!</v>
      </c>
      <c r="D591" s="369">
        <f t="shared" si="30"/>
        <v>7.44</v>
      </c>
      <c r="E591" s="369">
        <f t="shared" si="31"/>
        <v>-6.93</v>
      </c>
      <c r="F591" s="369">
        <f t="shared" si="32"/>
        <v>7.44</v>
      </c>
    </row>
    <row r="592" spans="1:6" s="325" customFormat="1" ht="13.8">
      <c r="A592" s="329"/>
      <c r="B592" s="329" t="s">
        <v>376</v>
      </c>
      <c r="C592" s="369" t="e">
        <f t="shared" si="30"/>
        <v>#VALUE!</v>
      </c>
      <c r="D592" s="369">
        <f t="shared" si="30"/>
        <v>3.25</v>
      </c>
      <c r="E592" s="369">
        <f t="shared" si="31"/>
        <v>-3.15</v>
      </c>
      <c r="F592" s="369">
        <f t="shared" si="32"/>
        <v>3.25</v>
      </c>
    </row>
    <row r="593" spans="1:6" s="325" customFormat="1" ht="13.8">
      <c r="A593" s="327"/>
      <c r="B593" s="327" t="s">
        <v>377</v>
      </c>
      <c r="C593" s="369" t="e">
        <f t="shared" si="30"/>
        <v>#VALUE!</v>
      </c>
      <c r="D593" s="369">
        <f t="shared" si="30"/>
        <v>-4.29</v>
      </c>
      <c r="E593" s="369">
        <f t="shared" si="31"/>
        <v>4.4800000000000004</v>
      </c>
      <c r="F593" s="369">
        <f t="shared" si="32"/>
        <v>-4.29</v>
      </c>
    </row>
    <row r="594" spans="1:6" s="325" customFormat="1" ht="13.8">
      <c r="A594" s="329"/>
      <c r="B594" s="329" t="s">
        <v>378</v>
      </c>
      <c r="C594" s="369" t="e">
        <f t="shared" si="30"/>
        <v>#VALUE!</v>
      </c>
      <c r="D594" s="369">
        <f t="shared" si="30"/>
        <v>34.08</v>
      </c>
      <c r="E594" s="369">
        <f t="shared" si="31"/>
        <v>-25.42</v>
      </c>
      <c r="F594" s="369">
        <f t="shared" si="32"/>
        <v>34.08</v>
      </c>
    </row>
    <row r="595" spans="1:6" s="325" customFormat="1" ht="13.8">
      <c r="A595" s="327"/>
      <c r="B595" s="327" t="s">
        <v>379</v>
      </c>
      <c r="C595" s="369" t="e">
        <f t="shared" si="30"/>
        <v>#VALUE!</v>
      </c>
      <c r="D595" s="369">
        <f t="shared" si="30"/>
        <v>8.48</v>
      </c>
      <c r="E595" s="369">
        <f t="shared" si="31"/>
        <v>-7.82</v>
      </c>
      <c r="F595" s="369">
        <f t="shared" si="32"/>
        <v>8.48</v>
      </c>
    </row>
    <row r="596" spans="1:6" s="325" customFormat="1" ht="13.8">
      <c r="A596" s="329"/>
      <c r="B596" s="329" t="s">
        <v>380</v>
      </c>
      <c r="C596" s="369" t="e">
        <f t="shared" si="30"/>
        <v>#VALUE!</v>
      </c>
      <c r="D596" s="369">
        <f t="shared" si="30"/>
        <v>12.04</v>
      </c>
      <c r="E596" s="369">
        <f t="shared" si="31"/>
        <v>-10.74</v>
      </c>
      <c r="F596" s="369">
        <f t="shared" si="32"/>
        <v>12.04</v>
      </c>
    </row>
    <row r="597" spans="1:6" s="325" customFormat="1" ht="13.8">
      <c r="A597" s="327"/>
      <c r="B597" s="327" t="s">
        <v>381</v>
      </c>
      <c r="C597" s="369" t="e">
        <f t="shared" si="30"/>
        <v>#VALUE!</v>
      </c>
      <c r="D597" s="369">
        <f t="shared" si="30"/>
        <v>68.900000000000006</v>
      </c>
      <c r="E597" s="369">
        <f t="shared" si="31"/>
        <v>-40.79</v>
      </c>
      <c r="F597" s="369">
        <f t="shared" si="32"/>
        <v>68.900000000000006</v>
      </c>
    </row>
    <row r="598" spans="1:6" s="325" customFormat="1" ht="13.8">
      <c r="A598" s="329"/>
      <c r="B598" s="329" t="s">
        <v>382</v>
      </c>
      <c r="C598" s="369" t="e">
        <f t="shared" si="30"/>
        <v>#VALUE!</v>
      </c>
      <c r="D598" s="369">
        <f t="shared" si="30"/>
        <v>47.74</v>
      </c>
      <c r="E598" s="369">
        <f t="shared" si="31"/>
        <v>-32.31</v>
      </c>
      <c r="F598" s="369">
        <f t="shared" si="32"/>
        <v>47.74</v>
      </c>
    </row>
    <row r="599" spans="1:6" s="325" customFormat="1" ht="13.8">
      <c r="A599" s="327"/>
      <c r="B599" s="327" t="s">
        <v>383</v>
      </c>
      <c r="C599" s="369" t="e">
        <f t="shared" si="30"/>
        <v>#VALUE!</v>
      </c>
      <c r="D599" s="369">
        <f t="shared" si="30"/>
        <v>9.58</v>
      </c>
      <c r="E599" s="369">
        <f t="shared" si="31"/>
        <v>-8.74</v>
      </c>
      <c r="F599" s="369">
        <f t="shared" si="32"/>
        <v>9.58</v>
      </c>
    </row>
    <row r="600" spans="1:6" s="325" customFormat="1" ht="13.8">
      <c r="A600" s="329"/>
      <c r="B600" s="329" t="s">
        <v>384</v>
      </c>
      <c r="C600" s="369" t="e">
        <f t="shared" si="30"/>
        <v>#VALUE!</v>
      </c>
      <c r="D600" s="369">
        <f t="shared" si="30"/>
        <v>10.11</v>
      </c>
      <c r="E600" s="369">
        <f t="shared" si="31"/>
        <v>-9.18</v>
      </c>
      <c r="F600" s="369">
        <f t="shared" si="32"/>
        <v>10.11</v>
      </c>
    </row>
    <row r="601" spans="1:6" s="325" customFormat="1" ht="13.8">
      <c r="A601" s="327"/>
      <c r="B601" s="327" t="s">
        <v>385</v>
      </c>
      <c r="C601" s="369" t="e">
        <f t="shared" si="30"/>
        <v>#VALUE!</v>
      </c>
      <c r="D601" s="369">
        <f t="shared" si="30"/>
        <v>37.700000000000003</v>
      </c>
      <c r="E601" s="369">
        <f t="shared" si="31"/>
        <v>-27.38</v>
      </c>
      <c r="F601" s="369">
        <f t="shared" si="32"/>
        <v>37.700000000000003</v>
      </c>
    </row>
    <row r="602" spans="1:6" s="325" customFormat="1" ht="13.8">
      <c r="A602" s="329"/>
      <c r="B602" s="329" t="s">
        <v>386</v>
      </c>
      <c r="C602" s="369" t="e">
        <f t="shared" si="30"/>
        <v>#VALUE!</v>
      </c>
      <c r="D602" s="369">
        <f t="shared" si="30"/>
        <v>7.32</v>
      </c>
      <c r="E602" s="369">
        <f t="shared" si="31"/>
        <v>-6.82</v>
      </c>
      <c r="F602" s="369">
        <f t="shared" si="32"/>
        <v>7.32</v>
      </c>
    </row>
    <row r="603" spans="1:6" s="325" customFormat="1" ht="13.8">
      <c r="A603" s="327"/>
      <c r="B603" s="327" t="s">
        <v>387</v>
      </c>
      <c r="C603" s="369" t="e">
        <f t="shared" si="30"/>
        <v>#VALUE!</v>
      </c>
      <c r="D603" s="369">
        <f t="shared" si="30"/>
        <v>-4.95</v>
      </c>
      <c r="E603" s="369">
        <f t="shared" si="31"/>
        <v>5.21</v>
      </c>
      <c r="F603" s="369">
        <f t="shared" si="32"/>
        <v>-4.95</v>
      </c>
    </row>
    <row r="604" spans="1:6" s="325" customFormat="1" ht="13.8">
      <c r="A604" s="329"/>
      <c r="B604" s="329" t="s">
        <v>388</v>
      </c>
      <c r="C604" s="369" t="e">
        <f t="shared" si="30"/>
        <v>#VALUE!</v>
      </c>
      <c r="D604" s="369">
        <f t="shared" si="30"/>
        <v>-3.23</v>
      </c>
      <c r="E604" s="369">
        <f t="shared" si="31"/>
        <v>3.33</v>
      </c>
      <c r="F604" s="369">
        <f t="shared" si="32"/>
        <v>-3.23</v>
      </c>
    </row>
    <row r="605" spans="1:6" s="325" customFormat="1" ht="13.8">
      <c r="A605" s="327"/>
      <c r="B605" s="327" t="s">
        <v>389</v>
      </c>
      <c r="C605" s="369" t="e">
        <f t="shared" si="30"/>
        <v>#VALUE!</v>
      </c>
      <c r="D605" s="369">
        <f t="shared" si="30"/>
        <v>43.76</v>
      </c>
      <c r="E605" s="369">
        <f t="shared" si="31"/>
        <v>-30.44</v>
      </c>
      <c r="F605" s="369">
        <f t="shared" si="32"/>
        <v>43.76</v>
      </c>
    </row>
    <row r="606" spans="1:6" s="325" customFormat="1" ht="13.8">
      <c r="A606" s="329"/>
      <c r="B606" s="329" t="s">
        <v>390</v>
      </c>
      <c r="C606" s="369" t="e">
        <f t="shared" si="30"/>
        <v>#VALUE!</v>
      </c>
      <c r="D606" s="369">
        <f t="shared" si="30"/>
        <v>-14.32</v>
      </c>
      <c r="E606" s="369">
        <f t="shared" si="31"/>
        <v>16.72</v>
      </c>
      <c r="F606" s="369">
        <f t="shared" si="32"/>
        <v>-14.32</v>
      </c>
    </row>
    <row r="607" spans="1:6" s="325" customFormat="1" ht="13.8">
      <c r="A607" s="327"/>
      <c r="B607" s="327" t="s">
        <v>391</v>
      </c>
      <c r="C607" s="369" t="e">
        <f t="shared" si="30"/>
        <v>#VALUE!</v>
      </c>
      <c r="D607" s="369">
        <f t="shared" si="30"/>
        <v>10.47</v>
      </c>
      <c r="E607" s="369">
        <f t="shared" si="31"/>
        <v>-9.48</v>
      </c>
      <c r="F607" s="369">
        <f t="shared" si="32"/>
        <v>10.47</v>
      </c>
    </row>
    <row r="608" spans="1:6" s="325" customFormat="1" ht="13.8">
      <c r="A608" s="329"/>
      <c r="B608" s="329" t="s">
        <v>392</v>
      </c>
      <c r="C608" s="369" t="e">
        <f t="shared" si="30"/>
        <v>#VALUE!</v>
      </c>
      <c r="D608" s="369">
        <f t="shared" si="30"/>
        <v>12.25</v>
      </c>
      <c r="E608" s="369">
        <f t="shared" si="31"/>
        <v>-10.91</v>
      </c>
      <c r="F608" s="369">
        <f t="shared" si="32"/>
        <v>12.25</v>
      </c>
    </row>
    <row r="609" spans="1:6" s="325" customFormat="1" ht="13.8">
      <c r="A609" s="327"/>
      <c r="B609" s="327" t="s">
        <v>393</v>
      </c>
      <c r="C609" s="369" t="e">
        <f t="shared" si="30"/>
        <v>#VALUE!</v>
      </c>
      <c r="D609" s="369">
        <f t="shared" si="30"/>
        <v>4.63</v>
      </c>
      <c r="E609" s="369">
        <f t="shared" si="31"/>
        <v>-4.42</v>
      </c>
      <c r="F609" s="369">
        <f t="shared" si="32"/>
        <v>4.63</v>
      </c>
    </row>
    <row r="610" spans="1:6" s="325" customFormat="1" ht="13.8">
      <c r="A610" s="329"/>
      <c r="B610" s="329" t="s">
        <v>394</v>
      </c>
      <c r="C610" s="369" t="e">
        <f t="shared" si="30"/>
        <v>#VALUE!</v>
      </c>
      <c r="D610" s="369">
        <f t="shared" si="30"/>
        <v>-6.43</v>
      </c>
      <c r="E610" s="369">
        <f t="shared" si="31"/>
        <v>6.87</v>
      </c>
      <c r="F610" s="369">
        <f t="shared" si="32"/>
        <v>-6.43</v>
      </c>
    </row>
    <row r="611" spans="1:6" s="325" customFormat="1" ht="13.8">
      <c r="A611" s="327"/>
      <c r="B611" s="327" t="s">
        <v>395</v>
      </c>
      <c r="C611" s="369" t="e">
        <f t="shared" si="30"/>
        <v>#VALUE!</v>
      </c>
      <c r="D611" s="369">
        <f t="shared" si="30"/>
        <v>-11.43</v>
      </c>
      <c r="E611" s="369">
        <f t="shared" si="31"/>
        <v>12.91</v>
      </c>
      <c r="F611" s="369">
        <f t="shared" si="32"/>
        <v>-11.43</v>
      </c>
    </row>
    <row r="612" spans="1:6" s="325" customFormat="1" ht="13.8">
      <c r="A612" s="329"/>
      <c r="B612" s="329" t="s">
        <v>396</v>
      </c>
      <c r="C612" s="369" t="e">
        <f t="shared" si="30"/>
        <v>#VALUE!</v>
      </c>
      <c r="D612" s="369">
        <f t="shared" si="30"/>
        <v>-2.39</v>
      </c>
      <c r="E612" s="369">
        <f t="shared" si="31"/>
        <v>2.4500000000000002</v>
      </c>
      <c r="F612" s="369">
        <f t="shared" si="32"/>
        <v>-2.39</v>
      </c>
    </row>
    <row r="613" spans="1:6" s="325" customFormat="1" ht="13.8">
      <c r="A613" s="327"/>
      <c r="B613" s="327" t="s">
        <v>397</v>
      </c>
      <c r="C613" s="369" t="e">
        <f t="shared" si="30"/>
        <v>#VALUE!</v>
      </c>
      <c r="D613" s="369">
        <f t="shared" si="30"/>
        <v>9.0299999999999994</v>
      </c>
      <c r="E613" s="369">
        <f t="shared" si="31"/>
        <v>-8.2899999999999991</v>
      </c>
      <c r="F613" s="369">
        <f t="shared" si="32"/>
        <v>9.0299999999999994</v>
      </c>
    </row>
    <row r="614" spans="1:6" s="325" customFormat="1" ht="13.8">
      <c r="A614" s="329"/>
      <c r="B614" s="329" t="s">
        <v>398</v>
      </c>
      <c r="C614" s="369" t="e">
        <f t="shared" si="30"/>
        <v>#VALUE!</v>
      </c>
      <c r="D614" s="369">
        <f t="shared" si="30"/>
        <v>-0.99</v>
      </c>
      <c r="E614" s="369">
        <f t="shared" si="31"/>
        <v>1</v>
      </c>
      <c r="F614" s="369">
        <f t="shared" si="32"/>
        <v>-0.99</v>
      </c>
    </row>
    <row r="615" spans="1:6" s="325" customFormat="1" ht="13.8">
      <c r="A615" s="327"/>
      <c r="B615" s="327" t="s">
        <v>399</v>
      </c>
      <c r="C615" s="369" t="e">
        <f t="shared" si="30"/>
        <v>#VALUE!</v>
      </c>
      <c r="D615" s="369">
        <f t="shared" si="30"/>
        <v>-8.76</v>
      </c>
      <c r="E615" s="369">
        <f t="shared" si="31"/>
        <v>9.6</v>
      </c>
      <c r="F615" s="369">
        <f t="shared" si="32"/>
        <v>-8.76</v>
      </c>
    </row>
    <row r="616" spans="1:6" s="325" customFormat="1" ht="13.8">
      <c r="A616" s="329"/>
      <c r="B616" s="329" t="s">
        <v>400</v>
      </c>
      <c r="C616" s="369" t="e">
        <f t="shared" si="30"/>
        <v>#VALUE!</v>
      </c>
      <c r="D616" s="369">
        <f t="shared" si="30"/>
        <v>18.7</v>
      </c>
      <c r="E616" s="369">
        <f t="shared" si="31"/>
        <v>-15.75</v>
      </c>
      <c r="F616" s="369">
        <f t="shared" si="32"/>
        <v>18.7</v>
      </c>
    </row>
    <row r="617" spans="1:6" s="325" customFormat="1" ht="13.8">
      <c r="A617" s="327"/>
      <c r="B617" s="327" t="s">
        <v>401</v>
      </c>
      <c r="C617" s="369" t="e">
        <f t="shared" si="30"/>
        <v>#VALUE!</v>
      </c>
      <c r="D617" s="369">
        <f t="shared" si="30"/>
        <v>20.170000000000002</v>
      </c>
      <c r="E617" s="369">
        <f t="shared" si="31"/>
        <v>-16.79</v>
      </c>
      <c r="F617" s="369">
        <f t="shared" si="32"/>
        <v>20.170000000000002</v>
      </c>
    </row>
    <row r="618" spans="1:6" s="325" customFormat="1" ht="13.8">
      <c r="A618" s="329"/>
      <c r="B618" s="329" t="s">
        <v>402</v>
      </c>
      <c r="C618" s="369" t="e">
        <f t="shared" si="30"/>
        <v>#VALUE!</v>
      </c>
      <c r="D618" s="369">
        <f t="shared" si="30"/>
        <v>5.59</v>
      </c>
      <c r="E618" s="369">
        <f t="shared" si="31"/>
        <v>-5.29</v>
      </c>
      <c r="F618" s="369">
        <f t="shared" si="32"/>
        <v>5.59</v>
      </c>
    </row>
    <row r="619" spans="1:6" s="325" customFormat="1" ht="13.8">
      <c r="A619" s="327"/>
      <c r="B619" s="327" t="s">
        <v>403</v>
      </c>
      <c r="C619" s="369" t="e">
        <f t="shared" si="30"/>
        <v>#VALUE!</v>
      </c>
      <c r="D619" s="369">
        <f t="shared" si="30"/>
        <v>39.21</v>
      </c>
      <c r="E619" s="369">
        <f t="shared" si="31"/>
        <v>-28.17</v>
      </c>
      <c r="F619" s="369">
        <f t="shared" si="32"/>
        <v>39.21</v>
      </c>
    </row>
    <row r="620" spans="1:6" s="325" customFormat="1" ht="13.8">
      <c r="A620" s="329"/>
      <c r="B620" s="329" t="s">
        <v>404</v>
      </c>
      <c r="C620" s="369" t="e">
        <f t="shared" si="30"/>
        <v>#VALUE!</v>
      </c>
      <c r="D620" s="369">
        <f t="shared" si="30"/>
        <v>30.74</v>
      </c>
      <c r="E620" s="369">
        <f t="shared" si="31"/>
        <v>-23.51</v>
      </c>
      <c r="F620" s="369">
        <f t="shared" si="32"/>
        <v>30.74</v>
      </c>
    </row>
    <row r="621" spans="1:6" s="325" customFormat="1" ht="13.8">
      <c r="A621" s="327"/>
      <c r="B621" s="327" t="s">
        <v>405</v>
      </c>
      <c r="C621" s="369" t="e">
        <f t="shared" si="30"/>
        <v>#VALUE!</v>
      </c>
      <c r="D621" s="369">
        <f t="shared" si="30"/>
        <v>29.83</v>
      </c>
      <c r="E621" s="369">
        <f t="shared" si="31"/>
        <v>-22.97</v>
      </c>
      <c r="F621" s="369">
        <f t="shared" si="32"/>
        <v>29.83</v>
      </c>
    </row>
    <row r="622" spans="1:6" s="325" customFormat="1" ht="13.8">
      <c r="A622" s="329"/>
      <c r="B622" s="329" t="s">
        <v>406</v>
      </c>
      <c r="C622" s="369" t="e">
        <f t="shared" si="30"/>
        <v>#VALUE!</v>
      </c>
      <c r="D622" s="369">
        <f t="shared" si="30"/>
        <v>41.29</v>
      </c>
      <c r="E622" s="369">
        <f t="shared" si="31"/>
        <v>-29.22</v>
      </c>
      <c r="F622" s="369">
        <f t="shared" si="32"/>
        <v>41.29</v>
      </c>
    </row>
    <row r="623" spans="1:6" s="325" customFormat="1" ht="13.8">
      <c r="A623" s="327"/>
      <c r="B623" s="327" t="s">
        <v>407</v>
      </c>
      <c r="C623" s="369" t="e">
        <f t="shared" si="30"/>
        <v>#VALUE!</v>
      </c>
      <c r="D623" s="369">
        <f t="shared" si="30"/>
        <v>42.69</v>
      </c>
      <c r="E623" s="369">
        <f t="shared" si="31"/>
        <v>-29.92</v>
      </c>
      <c r="F623" s="369">
        <f t="shared" si="32"/>
        <v>42.69</v>
      </c>
    </row>
    <row r="624" spans="1:6" s="325" customFormat="1" ht="13.8">
      <c r="A624" s="329"/>
      <c r="B624" s="329" t="s">
        <v>408</v>
      </c>
      <c r="C624" s="369" t="e">
        <f t="shared" si="30"/>
        <v>#VALUE!</v>
      </c>
      <c r="D624" s="369">
        <f t="shared" si="30"/>
        <v>33.99</v>
      </c>
      <c r="E624" s="369">
        <f t="shared" si="31"/>
        <v>-25.37</v>
      </c>
      <c r="F624" s="369">
        <f t="shared" si="32"/>
        <v>33.99</v>
      </c>
    </row>
    <row r="625" spans="1:6" s="325" customFormat="1" ht="13.8">
      <c r="A625" s="327"/>
      <c r="B625" s="327" t="s">
        <v>409</v>
      </c>
      <c r="C625" s="369" t="e">
        <f t="shared" si="30"/>
        <v>#VALUE!</v>
      </c>
      <c r="D625" s="369">
        <f t="shared" si="30"/>
        <v>12.85</v>
      </c>
      <c r="E625" s="369">
        <f t="shared" si="31"/>
        <v>-11.39</v>
      </c>
      <c r="F625" s="369">
        <f t="shared" si="32"/>
        <v>12.85</v>
      </c>
    </row>
    <row r="626" spans="1:6" s="325" customFormat="1" ht="13.8">
      <c r="A626" s="329"/>
      <c r="B626" s="329" t="s">
        <v>410</v>
      </c>
      <c r="C626" s="369" t="e">
        <f t="shared" si="30"/>
        <v>#VALUE!</v>
      </c>
      <c r="D626" s="369">
        <f t="shared" si="30"/>
        <v>12.24</v>
      </c>
      <c r="E626" s="369">
        <f t="shared" si="31"/>
        <v>-10.91</v>
      </c>
      <c r="F626" s="369">
        <f t="shared" si="32"/>
        <v>12.24</v>
      </c>
    </row>
    <row r="627" spans="1:6" s="325" customFormat="1" ht="13.8">
      <c r="A627" s="327"/>
      <c r="B627" s="327" t="s">
        <v>411</v>
      </c>
      <c r="C627" s="369" t="e">
        <f t="shared" si="30"/>
        <v>#VALUE!</v>
      </c>
      <c r="D627" s="369">
        <f t="shared" si="30"/>
        <v>23.94</v>
      </c>
      <c r="E627" s="369">
        <f t="shared" si="31"/>
        <v>-19.32</v>
      </c>
      <c r="F627" s="369">
        <f t="shared" si="32"/>
        <v>23.94</v>
      </c>
    </row>
    <row r="628" spans="1:6" s="325" customFormat="1" ht="13.8">
      <c r="A628" s="329"/>
      <c r="B628" s="329" t="s">
        <v>412</v>
      </c>
      <c r="C628" s="369" t="e">
        <f t="shared" si="30"/>
        <v>#VALUE!</v>
      </c>
      <c r="D628" s="369" t="e">
        <f t="shared" si="30"/>
        <v>#DIV/0!</v>
      </c>
      <c r="E628" s="369" t="e">
        <f t="shared" si="31"/>
        <v>#DIV/0!</v>
      </c>
      <c r="F628" s="369" t="e">
        <f t="shared" si="32"/>
        <v>#DIV/0!</v>
      </c>
    </row>
    <row r="629" spans="1:6" s="325" customFormat="1" ht="13.8">
      <c r="A629" s="327"/>
      <c r="B629" s="327" t="s">
        <v>413</v>
      </c>
      <c r="C629" s="369" t="e">
        <f t="shared" si="30"/>
        <v>#VALUE!</v>
      </c>
      <c r="D629" s="369">
        <f t="shared" si="30"/>
        <v>-25.4</v>
      </c>
      <c r="E629" s="369">
        <f t="shared" si="31"/>
        <v>34.04</v>
      </c>
      <c r="F629" s="369">
        <f t="shared" si="32"/>
        <v>-25.4</v>
      </c>
    </row>
    <row r="630" spans="1:6" s="325" customFormat="1" ht="13.8">
      <c r="A630" s="329"/>
      <c r="B630" s="329" t="s">
        <v>414</v>
      </c>
      <c r="C630" s="369" t="e">
        <f t="shared" si="30"/>
        <v>#VALUE!</v>
      </c>
      <c r="D630" s="369">
        <f t="shared" si="30"/>
        <v>34.700000000000003</v>
      </c>
      <c r="E630" s="369">
        <f t="shared" si="31"/>
        <v>-25.76</v>
      </c>
      <c r="F630" s="369">
        <f t="shared" si="32"/>
        <v>34.700000000000003</v>
      </c>
    </row>
    <row r="631" spans="1:6" s="325" customFormat="1" ht="13.8">
      <c r="A631" s="327"/>
      <c r="B631" s="327" t="s">
        <v>415</v>
      </c>
      <c r="C631" s="369" t="e">
        <f t="shared" si="30"/>
        <v>#VALUE!</v>
      </c>
      <c r="D631" s="369">
        <f t="shared" si="30"/>
        <v>-5.95</v>
      </c>
      <c r="E631" s="369">
        <f t="shared" si="31"/>
        <v>6.33</v>
      </c>
      <c r="F631" s="369">
        <f t="shared" si="32"/>
        <v>-5.95</v>
      </c>
    </row>
    <row r="632" spans="1:6" s="325" customFormat="1" ht="13.8">
      <c r="A632" s="329"/>
      <c r="B632" s="329" t="s">
        <v>416</v>
      </c>
      <c r="C632" s="369" t="e">
        <f t="shared" si="30"/>
        <v>#VALUE!</v>
      </c>
      <c r="D632" s="369">
        <f t="shared" si="30"/>
        <v>15.6</v>
      </c>
      <c r="E632" s="369">
        <f t="shared" si="31"/>
        <v>-13.5</v>
      </c>
      <c r="F632" s="369">
        <f t="shared" si="32"/>
        <v>15.6</v>
      </c>
    </row>
    <row r="633" spans="1:6" s="325" customFormat="1" ht="13.8">
      <c r="A633" s="327"/>
      <c r="B633" s="327" t="s">
        <v>417</v>
      </c>
      <c r="C633" s="369" t="e">
        <f t="shared" si="30"/>
        <v>#VALUE!</v>
      </c>
      <c r="D633" s="369">
        <f t="shared" si="30"/>
        <v>50.46</v>
      </c>
      <c r="E633" s="369">
        <f t="shared" si="31"/>
        <v>-33.54</v>
      </c>
      <c r="F633" s="369">
        <f t="shared" si="32"/>
        <v>50.46</v>
      </c>
    </row>
    <row r="634" spans="1:6" s="325" customFormat="1" ht="13.8">
      <c r="A634" s="329"/>
      <c r="B634" s="329" t="s">
        <v>418</v>
      </c>
      <c r="C634" s="369" t="e">
        <f t="shared" si="30"/>
        <v>#VALUE!</v>
      </c>
      <c r="D634" s="369">
        <f t="shared" si="30"/>
        <v>9.4700000000000006</v>
      </c>
      <c r="E634" s="369">
        <f t="shared" si="31"/>
        <v>-8.65</v>
      </c>
      <c r="F634" s="369">
        <f t="shared" si="32"/>
        <v>9.4700000000000006</v>
      </c>
    </row>
    <row r="635" spans="1:6" s="325" customFormat="1" ht="13.8">
      <c r="A635" s="327"/>
      <c r="B635" s="327" t="s">
        <v>419</v>
      </c>
      <c r="C635" s="369" t="e">
        <f t="shared" si="30"/>
        <v>#VALUE!</v>
      </c>
      <c r="D635" s="369">
        <f t="shared" si="30"/>
        <v>17.899999999999999</v>
      </c>
      <c r="E635" s="369">
        <f t="shared" si="31"/>
        <v>-15.18</v>
      </c>
      <c r="F635" s="369">
        <f t="shared" si="32"/>
        <v>17.899999999999999</v>
      </c>
    </row>
    <row r="636" spans="1:6" s="325" customFormat="1" ht="13.8">
      <c r="A636" s="329"/>
      <c r="B636" s="329" t="s">
        <v>420</v>
      </c>
      <c r="C636" s="369" t="e">
        <f t="shared" si="30"/>
        <v>#VALUE!</v>
      </c>
      <c r="D636" s="369">
        <f t="shared" si="30"/>
        <v>15.86</v>
      </c>
      <c r="E636" s="369">
        <f t="shared" si="31"/>
        <v>-13.69</v>
      </c>
      <c r="F636" s="369">
        <f t="shared" si="32"/>
        <v>15.86</v>
      </c>
    </row>
    <row r="637" spans="1:6" s="325" customFormat="1" ht="13.8">
      <c r="A637" s="327"/>
      <c r="B637" s="327" t="s">
        <v>421</v>
      </c>
      <c r="C637" s="369" t="e">
        <f t="shared" si="30"/>
        <v>#VALUE!</v>
      </c>
      <c r="D637" s="369">
        <f t="shared" si="30"/>
        <v>16.13</v>
      </c>
      <c r="E637" s="369">
        <f t="shared" si="31"/>
        <v>-13.89</v>
      </c>
      <c r="F637" s="369">
        <f t="shared" si="32"/>
        <v>16.13</v>
      </c>
    </row>
    <row r="638" spans="1:6" s="325" customFormat="1" ht="13.8">
      <c r="A638" s="329"/>
      <c r="B638" s="329" t="s">
        <v>422</v>
      </c>
      <c r="C638" s="369" t="e">
        <f t="shared" si="30"/>
        <v>#VALUE!</v>
      </c>
      <c r="D638" s="369">
        <f t="shared" si="30"/>
        <v>-19.579999999999998</v>
      </c>
      <c r="E638" s="369">
        <f t="shared" si="31"/>
        <v>24.35</v>
      </c>
      <c r="F638" s="369">
        <f t="shared" si="32"/>
        <v>-19.579999999999998</v>
      </c>
    </row>
    <row r="639" spans="1:6" s="325" customFormat="1" ht="13.8">
      <c r="A639" s="327"/>
      <c r="B639" s="327" t="s">
        <v>423</v>
      </c>
      <c r="C639" s="369" t="e">
        <f t="shared" si="30"/>
        <v>#VALUE!</v>
      </c>
      <c r="D639" s="369">
        <f t="shared" si="30"/>
        <v>12.5</v>
      </c>
      <c r="E639" s="369">
        <f t="shared" si="31"/>
        <v>-11.11</v>
      </c>
      <c r="F639" s="369">
        <f t="shared" si="32"/>
        <v>12.5</v>
      </c>
    </row>
    <row r="640" spans="1:6" s="325" customFormat="1" ht="13.8">
      <c r="A640" s="329"/>
      <c r="B640" s="329" t="s">
        <v>424</v>
      </c>
      <c r="C640" s="369" t="e">
        <f t="shared" si="30"/>
        <v>#VALUE!</v>
      </c>
      <c r="D640" s="369">
        <f t="shared" si="30"/>
        <v>103.5</v>
      </c>
      <c r="E640" s="369">
        <f t="shared" si="31"/>
        <v>-50.86</v>
      </c>
      <c r="F640" s="369">
        <f t="shared" si="32"/>
        <v>103.5</v>
      </c>
    </row>
    <row r="641" spans="1:6" s="325" customFormat="1" ht="13.8">
      <c r="A641" s="327"/>
      <c r="B641" s="327" t="s">
        <v>425</v>
      </c>
      <c r="C641" s="369" t="e">
        <f t="shared" si="30"/>
        <v>#VALUE!</v>
      </c>
      <c r="D641" s="369">
        <f t="shared" si="30"/>
        <v>10.08</v>
      </c>
      <c r="E641" s="369">
        <f t="shared" si="31"/>
        <v>-9.16</v>
      </c>
      <c r="F641" s="369">
        <f t="shared" si="32"/>
        <v>10.08</v>
      </c>
    </row>
    <row r="642" spans="1:6" s="325" customFormat="1" ht="13.8">
      <c r="A642" s="329"/>
      <c r="B642" s="329" t="s">
        <v>426</v>
      </c>
      <c r="C642" s="369" t="e">
        <f t="shared" si="30"/>
        <v>#VALUE!</v>
      </c>
      <c r="D642" s="369">
        <f t="shared" si="30"/>
        <v>-7.0000000000000007E-2</v>
      </c>
      <c r="E642" s="369">
        <f t="shared" si="31"/>
        <v>7.0000000000000007E-2</v>
      </c>
      <c r="F642" s="369">
        <f t="shared" si="32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0"/>
        <v>#VALUE!</v>
      </c>
      <c r="D643" s="369">
        <f t="shared" si="30"/>
        <v>7.75</v>
      </c>
      <c r="E643" s="369">
        <f t="shared" si="31"/>
        <v>-7.2</v>
      </c>
      <c r="F643" s="369">
        <f t="shared" si="32"/>
        <v>7.75</v>
      </c>
    </row>
    <row r="644" spans="1:6" s="325" customFormat="1" ht="13.8">
      <c r="A644" s="329"/>
      <c r="B644" s="329" t="s">
        <v>428</v>
      </c>
      <c r="C644" s="369" t="e">
        <f t="shared" si="30"/>
        <v>#VALUE!</v>
      </c>
      <c r="D644" s="369">
        <f t="shared" si="30"/>
        <v>-7.12</v>
      </c>
      <c r="E644" s="369">
        <f t="shared" si="31"/>
        <v>7.67</v>
      </c>
      <c r="F644" s="369">
        <f t="shared" si="32"/>
        <v>-7.12</v>
      </c>
    </row>
    <row r="645" spans="1:6" s="325" customFormat="1" ht="13.8">
      <c r="A645" s="327"/>
      <c r="B645" s="327" t="s">
        <v>429</v>
      </c>
      <c r="C645" s="369" t="e">
        <f t="shared" si="30"/>
        <v>#VALUE!</v>
      </c>
      <c r="D645" s="369">
        <f t="shared" si="30"/>
        <v>-20.56</v>
      </c>
      <c r="E645" s="369">
        <f t="shared" si="31"/>
        <v>25.87</v>
      </c>
      <c r="F645" s="369">
        <f t="shared" si="32"/>
        <v>-20.56</v>
      </c>
    </row>
    <row r="646" spans="1:6" s="325" customFormat="1" ht="13.8">
      <c r="A646" s="329"/>
      <c r="B646" s="329" t="s">
        <v>430</v>
      </c>
      <c r="C646" s="369" t="e">
        <f t="shared" si="30"/>
        <v>#VALUE!</v>
      </c>
      <c r="D646" s="369">
        <f t="shared" si="30"/>
        <v>-19.52</v>
      </c>
      <c r="E646" s="369">
        <f t="shared" si="31"/>
        <v>24.26</v>
      </c>
      <c r="F646" s="369">
        <f t="shared" si="32"/>
        <v>-19.52</v>
      </c>
    </row>
    <row r="647" spans="1:6" s="325" customFormat="1" ht="13.8">
      <c r="A647" s="327"/>
      <c r="B647" s="327" t="s">
        <v>431</v>
      </c>
      <c r="C647" s="369" t="e">
        <f t="shared" si="30"/>
        <v>#VALUE!</v>
      </c>
      <c r="D647" s="369">
        <f t="shared" si="30"/>
        <v>3.84</v>
      </c>
      <c r="E647" s="369">
        <f t="shared" si="31"/>
        <v>-3.7</v>
      </c>
      <c r="F647" s="369">
        <f t="shared" si="32"/>
        <v>3.84</v>
      </c>
    </row>
    <row r="648" spans="1:6" s="325" customFormat="1" ht="13.8">
      <c r="A648" s="329"/>
      <c r="B648" s="329" t="s">
        <v>432</v>
      </c>
      <c r="C648" s="369" t="e">
        <f t="shared" si="30"/>
        <v>#VALUE!</v>
      </c>
      <c r="D648" s="369">
        <f t="shared" si="30"/>
        <v>-1.25</v>
      </c>
      <c r="E648" s="369">
        <f t="shared" si="31"/>
        <v>1.27</v>
      </c>
      <c r="F648" s="369">
        <f t="shared" si="32"/>
        <v>-1.25</v>
      </c>
    </row>
    <row r="649" spans="1:6" s="325" customFormat="1" ht="13.8">
      <c r="A649" s="327"/>
      <c r="B649" s="327" t="s">
        <v>433</v>
      </c>
      <c r="C649" s="369" t="e">
        <f t="shared" ref="C649:D712" si="33">ROUND(((C260-B260)*100/B260),2)</f>
        <v>#VALUE!</v>
      </c>
      <c r="D649" s="369">
        <f t="shared" si="33"/>
        <v>-1.91</v>
      </c>
      <c r="E649" s="369">
        <f t="shared" ref="E649:E712" si="34">ROUND(((E260-D260)*100/D260),2)</f>
        <v>1.95</v>
      </c>
      <c r="F649" s="369">
        <f t="shared" ref="F649:F712" si="35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3"/>
        <v>#VALUE!</v>
      </c>
      <c r="D650" s="369">
        <f t="shared" si="33"/>
        <v>8.4499999999999993</v>
      </c>
      <c r="E650" s="369">
        <f t="shared" si="34"/>
        <v>-7.79</v>
      </c>
      <c r="F650" s="369">
        <f t="shared" si="35"/>
        <v>8.4499999999999993</v>
      </c>
    </row>
    <row r="651" spans="1:6" s="325" customFormat="1" ht="13.8">
      <c r="A651" s="327"/>
      <c r="B651" s="327" t="s">
        <v>435</v>
      </c>
      <c r="C651" s="369" t="e">
        <f t="shared" si="33"/>
        <v>#VALUE!</v>
      </c>
      <c r="D651" s="369">
        <f t="shared" si="33"/>
        <v>6.73</v>
      </c>
      <c r="E651" s="369">
        <f t="shared" si="34"/>
        <v>-6.31</v>
      </c>
      <c r="F651" s="369">
        <f t="shared" si="35"/>
        <v>6.73</v>
      </c>
    </row>
    <row r="652" spans="1:6" s="325" customFormat="1" ht="13.8">
      <c r="A652" s="329"/>
      <c r="B652" s="329" t="s">
        <v>436</v>
      </c>
      <c r="C652" s="369" t="e">
        <f t="shared" si="33"/>
        <v>#VALUE!</v>
      </c>
      <c r="D652" s="369">
        <f t="shared" si="33"/>
        <v>13.92</v>
      </c>
      <c r="E652" s="369">
        <f t="shared" si="34"/>
        <v>-12.22</v>
      </c>
      <c r="F652" s="369">
        <f t="shared" si="35"/>
        <v>13.92</v>
      </c>
    </row>
    <row r="653" spans="1:6" s="325" customFormat="1" ht="13.8">
      <c r="A653" s="327"/>
      <c r="B653" s="327" t="s">
        <v>437</v>
      </c>
      <c r="C653" s="369" t="e">
        <f t="shared" si="33"/>
        <v>#VALUE!</v>
      </c>
      <c r="D653" s="369">
        <f t="shared" si="33"/>
        <v>33.69</v>
      </c>
      <c r="E653" s="369">
        <f t="shared" si="34"/>
        <v>-25.2</v>
      </c>
      <c r="F653" s="369">
        <f t="shared" si="35"/>
        <v>33.69</v>
      </c>
    </row>
    <row r="654" spans="1:6" s="325" customFormat="1" ht="13.8">
      <c r="A654" s="329"/>
      <c r="B654" s="329" t="s">
        <v>438</v>
      </c>
      <c r="C654" s="369" t="e">
        <f t="shared" si="33"/>
        <v>#VALUE!</v>
      </c>
      <c r="D654" s="369">
        <f t="shared" si="33"/>
        <v>6.21</v>
      </c>
      <c r="E654" s="369">
        <f t="shared" si="34"/>
        <v>-5.85</v>
      </c>
      <c r="F654" s="369">
        <f t="shared" si="35"/>
        <v>6.21</v>
      </c>
    </row>
    <row r="655" spans="1:6" s="325" customFormat="1" ht="13.8">
      <c r="A655" s="327"/>
      <c r="B655" s="327" t="s">
        <v>439</v>
      </c>
      <c r="C655" s="369" t="e">
        <f t="shared" si="33"/>
        <v>#VALUE!</v>
      </c>
      <c r="D655" s="369">
        <f t="shared" si="33"/>
        <v>-4.3499999999999996</v>
      </c>
      <c r="E655" s="369">
        <f t="shared" si="34"/>
        <v>4.54</v>
      </c>
      <c r="F655" s="369">
        <f t="shared" si="35"/>
        <v>-4.3499999999999996</v>
      </c>
    </row>
    <row r="656" spans="1:6" s="325" customFormat="1" ht="13.8">
      <c r="A656" s="329"/>
      <c r="B656" s="329" t="s">
        <v>440</v>
      </c>
      <c r="C656" s="369" t="e">
        <f t="shared" si="33"/>
        <v>#VALUE!</v>
      </c>
      <c r="D656" s="369">
        <f t="shared" si="33"/>
        <v>80.67</v>
      </c>
      <c r="E656" s="369">
        <f t="shared" si="34"/>
        <v>-44.65</v>
      </c>
      <c r="F656" s="369">
        <f t="shared" si="35"/>
        <v>80.67</v>
      </c>
    </row>
    <row r="657" spans="1:6" s="325" customFormat="1" ht="13.8">
      <c r="A657" s="327"/>
      <c r="B657" s="327" t="s">
        <v>441</v>
      </c>
      <c r="C657" s="369" t="e">
        <f t="shared" si="33"/>
        <v>#VALUE!</v>
      </c>
      <c r="D657" s="369">
        <f t="shared" si="33"/>
        <v>15.88</v>
      </c>
      <c r="E657" s="369">
        <f t="shared" si="34"/>
        <v>-13.7</v>
      </c>
      <c r="F657" s="369">
        <f t="shared" si="35"/>
        <v>15.88</v>
      </c>
    </row>
    <row r="658" spans="1:6" s="325" customFormat="1" ht="13.8">
      <c r="A658" s="329"/>
      <c r="B658" s="329" t="s">
        <v>442</v>
      </c>
      <c r="C658" s="369" t="e">
        <f t="shared" si="33"/>
        <v>#VALUE!</v>
      </c>
      <c r="D658" s="369">
        <f t="shared" si="33"/>
        <v>5.24</v>
      </c>
      <c r="E658" s="369">
        <f t="shared" si="34"/>
        <v>-4.9800000000000004</v>
      </c>
      <c r="F658" s="369">
        <f t="shared" si="35"/>
        <v>5.24</v>
      </c>
    </row>
    <row r="659" spans="1:6" s="325" customFormat="1" ht="13.8">
      <c r="A659" s="327"/>
      <c r="B659" s="327" t="s">
        <v>443</v>
      </c>
      <c r="C659" s="369" t="e">
        <f t="shared" si="33"/>
        <v>#VALUE!</v>
      </c>
      <c r="D659" s="369">
        <f t="shared" si="33"/>
        <v>55.94</v>
      </c>
      <c r="E659" s="369">
        <f t="shared" si="34"/>
        <v>-35.869999999999997</v>
      </c>
      <c r="F659" s="369">
        <f t="shared" si="35"/>
        <v>55.94</v>
      </c>
    </row>
    <row r="660" spans="1:6" s="325" customFormat="1" ht="13.8">
      <c r="A660" s="329"/>
      <c r="B660" s="329" t="s">
        <v>444</v>
      </c>
      <c r="C660" s="369" t="e">
        <f t="shared" si="33"/>
        <v>#VALUE!</v>
      </c>
      <c r="D660" s="369">
        <f t="shared" si="33"/>
        <v>5.25</v>
      </c>
      <c r="E660" s="369">
        <f t="shared" si="34"/>
        <v>-4.99</v>
      </c>
      <c r="F660" s="369">
        <f t="shared" si="35"/>
        <v>5.25</v>
      </c>
    </row>
    <row r="661" spans="1:6" s="325" customFormat="1" ht="13.8">
      <c r="A661" s="327"/>
      <c r="B661" s="327" t="s">
        <v>445</v>
      </c>
      <c r="C661" s="369" t="e">
        <f t="shared" si="33"/>
        <v>#VALUE!</v>
      </c>
      <c r="D661" s="369">
        <f t="shared" si="33"/>
        <v>9</v>
      </c>
      <c r="E661" s="369">
        <f t="shared" si="34"/>
        <v>-8.25</v>
      </c>
      <c r="F661" s="369">
        <f t="shared" si="35"/>
        <v>9</v>
      </c>
    </row>
    <row r="662" spans="1:6" s="325" customFormat="1" ht="13.8">
      <c r="A662" s="329"/>
      <c r="B662" s="329" t="s">
        <v>446</v>
      </c>
      <c r="C662" s="369" t="e">
        <f t="shared" si="33"/>
        <v>#VALUE!</v>
      </c>
      <c r="D662" s="369">
        <f t="shared" si="33"/>
        <v>4.5999999999999996</v>
      </c>
      <c r="E662" s="369">
        <f t="shared" si="34"/>
        <v>-4.3899999999999997</v>
      </c>
      <c r="F662" s="369">
        <f t="shared" si="35"/>
        <v>4.5999999999999996</v>
      </c>
    </row>
    <row r="663" spans="1:6" s="325" customFormat="1" ht="13.8">
      <c r="A663" s="327"/>
      <c r="B663" s="327" t="s">
        <v>447</v>
      </c>
      <c r="C663" s="369" t="e">
        <f t="shared" si="33"/>
        <v>#VALUE!</v>
      </c>
      <c r="D663" s="369">
        <f t="shared" si="33"/>
        <v>12.18</v>
      </c>
      <c r="E663" s="369">
        <f t="shared" si="34"/>
        <v>-10.85</v>
      </c>
      <c r="F663" s="369">
        <f t="shared" si="35"/>
        <v>12.18</v>
      </c>
    </row>
    <row r="664" spans="1:6" s="325" customFormat="1" ht="13.8">
      <c r="A664" s="329"/>
      <c r="B664" s="329" t="s">
        <v>448</v>
      </c>
      <c r="C664" s="369" t="e">
        <f t="shared" si="33"/>
        <v>#VALUE!</v>
      </c>
      <c r="D664" s="369">
        <f t="shared" si="33"/>
        <v>14.05</v>
      </c>
      <c r="E664" s="369">
        <f t="shared" si="34"/>
        <v>-12.32</v>
      </c>
      <c r="F664" s="369">
        <f t="shared" si="35"/>
        <v>14.05</v>
      </c>
    </row>
    <row r="665" spans="1:6" s="325" customFormat="1" ht="13.8">
      <c r="A665" s="327"/>
      <c r="B665" s="327" t="s">
        <v>449</v>
      </c>
      <c r="C665" s="369" t="e">
        <f t="shared" si="33"/>
        <v>#VALUE!</v>
      </c>
      <c r="D665" s="369">
        <f t="shared" si="33"/>
        <v>23.83</v>
      </c>
      <c r="E665" s="369">
        <f t="shared" si="34"/>
        <v>-19.25</v>
      </c>
      <c r="F665" s="369">
        <f t="shared" si="35"/>
        <v>23.83</v>
      </c>
    </row>
    <row r="666" spans="1:6" s="325" customFormat="1" ht="13.8">
      <c r="A666" s="329"/>
      <c r="B666" s="329" t="s">
        <v>450</v>
      </c>
      <c r="C666" s="369" t="e">
        <f t="shared" si="33"/>
        <v>#VALUE!</v>
      </c>
      <c r="D666" s="369">
        <f t="shared" si="33"/>
        <v>5.08</v>
      </c>
      <c r="E666" s="369">
        <f t="shared" si="34"/>
        <v>-4.84</v>
      </c>
      <c r="F666" s="369">
        <f t="shared" si="35"/>
        <v>5.08</v>
      </c>
    </row>
    <row r="667" spans="1:6" s="325" customFormat="1" ht="13.8">
      <c r="A667" s="327"/>
      <c r="B667" s="327" t="s">
        <v>451</v>
      </c>
      <c r="C667" s="369" t="e">
        <f t="shared" si="33"/>
        <v>#VALUE!</v>
      </c>
      <c r="D667" s="369">
        <f t="shared" si="33"/>
        <v>40.49</v>
      </c>
      <c r="E667" s="369">
        <f t="shared" si="34"/>
        <v>-28.82</v>
      </c>
      <c r="F667" s="369">
        <f t="shared" si="35"/>
        <v>40.49</v>
      </c>
    </row>
    <row r="668" spans="1:6" s="325" customFormat="1" ht="13.8">
      <c r="A668" s="329"/>
      <c r="B668" s="329" t="s">
        <v>452</v>
      </c>
      <c r="C668" s="369" t="e">
        <f t="shared" si="33"/>
        <v>#VALUE!</v>
      </c>
      <c r="D668" s="369">
        <f t="shared" si="33"/>
        <v>30.21</v>
      </c>
      <c r="E668" s="369">
        <f t="shared" si="34"/>
        <v>-23.2</v>
      </c>
      <c r="F668" s="369">
        <f t="shared" si="35"/>
        <v>30.21</v>
      </c>
    </row>
    <row r="669" spans="1:6" s="325" customFormat="1" ht="13.8">
      <c r="A669" s="327"/>
      <c r="B669" s="327" t="s">
        <v>453</v>
      </c>
      <c r="C669" s="369" t="e">
        <f t="shared" si="33"/>
        <v>#VALUE!</v>
      </c>
      <c r="D669" s="369">
        <f t="shared" si="33"/>
        <v>-3.07</v>
      </c>
      <c r="E669" s="369">
        <f t="shared" si="34"/>
        <v>3.17</v>
      </c>
      <c r="F669" s="369">
        <f t="shared" si="35"/>
        <v>-3.07</v>
      </c>
    </row>
    <row r="670" spans="1:6" s="325" customFormat="1" ht="13.8">
      <c r="A670" s="329"/>
      <c r="B670" s="329" t="s">
        <v>454</v>
      </c>
      <c r="C670" s="369" t="e">
        <f t="shared" si="33"/>
        <v>#VALUE!</v>
      </c>
      <c r="D670" s="369">
        <f t="shared" si="33"/>
        <v>58.62</v>
      </c>
      <c r="E670" s="369">
        <f t="shared" si="34"/>
        <v>-36.96</v>
      </c>
      <c r="F670" s="369">
        <f t="shared" si="35"/>
        <v>58.62</v>
      </c>
    </row>
    <row r="671" spans="1:6" s="325" customFormat="1" ht="13.8">
      <c r="A671" s="327"/>
      <c r="B671" s="327" t="s">
        <v>455</v>
      </c>
      <c r="C671" s="369" t="e">
        <f t="shared" si="33"/>
        <v>#VALUE!</v>
      </c>
      <c r="D671" s="369">
        <f t="shared" si="33"/>
        <v>-19.829999999999998</v>
      </c>
      <c r="E671" s="369">
        <f t="shared" si="34"/>
        <v>24.73</v>
      </c>
      <c r="F671" s="369">
        <f t="shared" si="35"/>
        <v>-19.829999999999998</v>
      </c>
    </row>
    <row r="672" spans="1:6" s="325" customFormat="1" ht="13.8">
      <c r="A672" s="329"/>
      <c r="B672" s="329" t="s">
        <v>456</v>
      </c>
      <c r="C672" s="369" t="e">
        <f t="shared" si="33"/>
        <v>#VALUE!</v>
      </c>
      <c r="D672" s="369">
        <f t="shared" si="33"/>
        <v>-31.51</v>
      </c>
      <c r="E672" s="369">
        <f t="shared" si="34"/>
        <v>46.01</v>
      </c>
      <c r="F672" s="369">
        <f t="shared" si="35"/>
        <v>-31.51</v>
      </c>
    </row>
    <row r="673" spans="1:6" s="325" customFormat="1" ht="13.8">
      <c r="A673" s="327"/>
      <c r="B673" s="327" t="s">
        <v>457</v>
      </c>
      <c r="C673" s="369" t="e">
        <f t="shared" si="33"/>
        <v>#VALUE!</v>
      </c>
      <c r="D673" s="369">
        <f t="shared" si="33"/>
        <v>-4.55</v>
      </c>
      <c r="E673" s="369">
        <f t="shared" si="34"/>
        <v>4.7699999999999996</v>
      </c>
      <c r="F673" s="369">
        <f t="shared" si="35"/>
        <v>-4.55</v>
      </c>
    </row>
    <row r="674" spans="1:6" s="325" customFormat="1" ht="13.8">
      <c r="A674" s="329"/>
      <c r="B674" s="329" t="s">
        <v>458</v>
      </c>
      <c r="C674" s="369" t="e">
        <f t="shared" si="33"/>
        <v>#VALUE!</v>
      </c>
      <c r="D674" s="369">
        <f t="shared" si="33"/>
        <v>14.81</v>
      </c>
      <c r="E674" s="369">
        <f t="shared" si="34"/>
        <v>-12.9</v>
      </c>
      <c r="F674" s="369">
        <f t="shared" si="35"/>
        <v>14.81</v>
      </c>
    </row>
    <row r="675" spans="1:6" s="325" customFormat="1" ht="13.8">
      <c r="A675" s="327"/>
      <c r="B675" s="327" t="s">
        <v>459</v>
      </c>
      <c r="C675" s="369" t="e">
        <f t="shared" si="33"/>
        <v>#VALUE!</v>
      </c>
      <c r="D675" s="369">
        <f t="shared" si="33"/>
        <v>11.49</v>
      </c>
      <c r="E675" s="369">
        <f t="shared" si="34"/>
        <v>-10.31</v>
      </c>
      <c r="F675" s="369">
        <f t="shared" si="35"/>
        <v>11.49</v>
      </c>
    </row>
    <row r="676" spans="1:6" s="325" customFormat="1" ht="13.8">
      <c r="A676" s="329"/>
      <c r="B676" s="329" t="s">
        <v>460</v>
      </c>
      <c r="C676" s="369" t="e">
        <f t="shared" si="33"/>
        <v>#VALUE!</v>
      </c>
      <c r="D676" s="369">
        <f t="shared" si="33"/>
        <v>16.78</v>
      </c>
      <c r="E676" s="369">
        <f t="shared" si="34"/>
        <v>-14.37</v>
      </c>
      <c r="F676" s="369">
        <f t="shared" si="35"/>
        <v>16.78</v>
      </c>
    </row>
    <row r="677" spans="1:6" s="325" customFormat="1" ht="13.8">
      <c r="A677" s="327"/>
      <c r="B677" s="327" t="s">
        <v>461</v>
      </c>
      <c r="C677" s="369" t="e">
        <f t="shared" si="33"/>
        <v>#VALUE!</v>
      </c>
      <c r="D677" s="369">
        <f t="shared" si="33"/>
        <v>11.68</v>
      </c>
      <c r="E677" s="369">
        <f t="shared" si="34"/>
        <v>-10.46</v>
      </c>
      <c r="F677" s="369">
        <f t="shared" si="35"/>
        <v>11.68</v>
      </c>
    </row>
    <row r="678" spans="1:6" s="325" customFormat="1" ht="13.8">
      <c r="A678" s="329"/>
      <c r="B678" s="329" t="s">
        <v>462</v>
      </c>
      <c r="C678" s="369" t="e">
        <f t="shared" si="33"/>
        <v>#VALUE!</v>
      </c>
      <c r="D678" s="369">
        <f t="shared" si="33"/>
        <v>11.42</v>
      </c>
      <c r="E678" s="369">
        <f t="shared" si="34"/>
        <v>-10.25</v>
      </c>
      <c r="F678" s="369">
        <f t="shared" si="35"/>
        <v>11.42</v>
      </c>
    </row>
    <row r="679" spans="1:6" s="325" customFormat="1" ht="13.8">
      <c r="A679" s="327"/>
      <c r="B679" s="327" t="s">
        <v>463</v>
      </c>
      <c r="C679" s="369" t="e">
        <f t="shared" si="33"/>
        <v>#VALUE!</v>
      </c>
      <c r="D679" s="369">
        <f t="shared" si="33"/>
        <v>11.89</v>
      </c>
      <c r="E679" s="369">
        <f t="shared" si="34"/>
        <v>-10.63</v>
      </c>
      <c r="F679" s="369">
        <f t="shared" si="35"/>
        <v>11.89</v>
      </c>
    </row>
    <row r="680" spans="1:6" s="325" customFormat="1" ht="13.8">
      <c r="A680" s="329"/>
      <c r="B680" s="329" t="s">
        <v>464</v>
      </c>
      <c r="C680" s="369" t="e">
        <f t="shared" si="33"/>
        <v>#VALUE!</v>
      </c>
      <c r="D680" s="369">
        <f t="shared" si="33"/>
        <v>12.56</v>
      </c>
      <c r="E680" s="369">
        <f t="shared" si="34"/>
        <v>-11.16</v>
      </c>
      <c r="F680" s="369">
        <f t="shared" si="35"/>
        <v>12.56</v>
      </c>
    </row>
    <row r="681" spans="1:6" s="325" customFormat="1" ht="13.8">
      <c r="A681" s="327"/>
      <c r="B681" s="327" t="s">
        <v>465</v>
      </c>
      <c r="C681" s="369" t="e">
        <f t="shared" si="33"/>
        <v>#VALUE!</v>
      </c>
      <c r="D681" s="369">
        <f t="shared" si="33"/>
        <v>20.97</v>
      </c>
      <c r="E681" s="369">
        <f t="shared" si="34"/>
        <v>-17.329999999999998</v>
      </c>
      <c r="F681" s="369">
        <f t="shared" si="35"/>
        <v>20.97</v>
      </c>
    </row>
    <row r="682" spans="1:6" s="325" customFormat="1" ht="13.8">
      <c r="A682" s="329"/>
      <c r="B682" s="329" t="s">
        <v>466</v>
      </c>
      <c r="C682" s="369" t="e">
        <f t="shared" si="33"/>
        <v>#VALUE!</v>
      </c>
      <c r="D682" s="369">
        <f t="shared" si="33"/>
        <v>-8.1999999999999993</v>
      </c>
      <c r="E682" s="369">
        <f t="shared" si="34"/>
        <v>8.93</v>
      </c>
      <c r="F682" s="369">
        <f t="shared" si="35"/>
        <v>-8.1999999999999993</v>
      </c>
    </row>
    <row r="683" spans="1:6" s="325" customFormat="1" ht="13.8">
      <c r="A683" s="327"/>
      <c r="B683" s="327" t="s">
        <v>467</v>
      </c>
      <c r="C683" s="369" t="e">
        <f t="shared" si="33"/>
        <v>#VALUE!</v>
      </c>
      <c r="D683" s="369">
        <f t="shared" si="33"/>
        <v>13.53</v>
      </c>
      <c r="E683" s="369">
        <f t="shared" si="34"/>
        <v>-11.92</v>
      </c>
      <c r="F683" s="369">
        <f t="shared" si="35"/>
        <v>13.53</v>
      </c>
    </row>
    <row r="684" spans="1:6" s="325" customFormat="1" ht="13.8">
      <c r="A684" s="329"/>
      <c r="B684" s="329" t="s">
        <v>468</v>
      </c>
      <c r="C684" s="369" t="e">
        <f t="shared" si="33"/>
        <v>#VALUE!</v>
      </c>
      <c r="D684" s="369">
        <f t="shared" si="33"/>
        <v>11.6</v>
      </c>
      <c r="E684" s="369">
        <f t="shared" si="34"/>
        <v>-10.39</v>
      </c>
      <c r="F684" s="369">
        <f t="shared" si="35"/>
        <v>11.6</v>
      </c>
    </row>
    <row r="685" spans="1:6" s="325" customFormat="1" ht="13.8">
      <c r="A685" s="327"/>
      <c r="B685" s="327" t="s">
        <v>469</v>
      </c>
      <c r="C685" s="369" t="e">
        <f t="shared" si="33"/>
        <v>#VALUE!</v>
      </c>
      <c r="D685" s="369">
        <f t="shared" si="33"/>
        <v>13.84</v>
      </c>
      <c r="E685" s="369">
        <f t="shared" si="34"/>
        <v>-12.16</v>
      </c>
      <c r="F685" s="369">
        <f t="shared" si="35"/>
        <v>13.84</v>
      </c>
    </row>
    <row r="686" spans="1:6" s="325" customFormat="1" ht="13.8">
      <c r="A686" s="329"/>
      <c r="B686" s="329" t="s">
        <v>470</v>
      </c>
      <c r="C686" s="369" t="e">
        <f t="shared" si="33"/>
        <v>#VALUE!</v>
      </c>
      <c r="D686" s="369">
        <f t="shared" si="33"/>
        <v>5.83</v>
      </c>
      <c r="E686" s="369">
        <f t="shared" si="34"/>
        <v>-5.51</v>
      </c>
      <c r="F686" s="369">
        <f t="shared" si="35"/>
        <v>5.83</v>
      </c>
    </row>
    <row r="687" spans="1:6" s="325" customFormat="1" ht="13.8">
      <c r="A687" s="327"/>
      <c r="B687" s="327" t="s">
        <v>471</v>
      </c>
      <c r="C687" s="369" t="e">
        <f t="shared" si="33"/>
        <v>#VALUE!</v>
      </c>
      <c r="D687" s="369">
        <f t="shared" si="33"/>
        <v>17.579999999999998</v>
      </c>
      <c r="E687" s="369">
        <f t="shared" si="34"/>
        <v>-14.95</v>
      </c>
      <c r="F687" s="369">
        <f t="shared" si="35"/>
        <v>17.579999999999998</v>
      </c>
    </row>
    <row r="688" spans="1:6" s="325" customFormat="1" ht="13.8">
      <c r="A688" s="329"/>
      <c r="B688" s="329" t="s">
        <v>472</v>
      </c>
      <c r="C688" s="369" t="e">
        <f t="shared" si="33"/>
        <v>#VALUE!</v>
      </c>
      <c r="D688" s="369">
        <f t="shared" si="33"/>
        <v>7.9</v>
      </c>
      <c r="E688" s="369">
        <f t="shared" si="34"/>
        <v>-7.32</v>
      </c>
      <c r="F688" s="369">
        <f t="shared" si="35"/>
        <v>7.9</v>
      </c>
    </row>
    <row r="689" spans="1:6" s="325" customFormat="1" ht="13.8">
      <c r="A689" s="327"/>
      <c r="B689" s="327" t="s">
        <v>473</v>
      </c>
      <c r="C689" s="369" t="e">
        <f t="shared" si="33"/>
        <v>#VALUE!</v>
      </c>
      <c r="D689" s="369">
        <f t="shared" si="33"/>
        <v>7.71</v>
      </c>
      <c r="E689" s="369">
        <f t="shared" si="34"/>
        <v>-7.16</v>
      </c>
      <c r="F689" s="369">
        <f t="shared" si="35"/>
        <v>7.71</v>
      </c>
    </row>
    <row r="690" spans="1:6" s="325" customFormat="1" ht="13.8">
      <c r="A690" s="329"/>
      <c r="B690" s="329" t="s">
        <v>474</v>
      </c>
      <c r="C690" s="369" t="e">
        <f t="shared" si="33"/>
        <v>#VALUE!</v>
      </c>
      <c r="D690" s="369">
        <f t="shared" si="33"/>
        <v>8.84</v>
      </c>
      <c r="E690" s="369">
        <f t="shared" si="34"/>
        <v>-8.1300000000000008</v>
      </c>
      <c r="F690" s="369">
        <f t="shared" si="35"/>
        <v>8.84</v>
      </c>
    </row>
    <row r="691" spans="1:6" s="325" customFormat="1" ht="13.8">
      <c r="A691" s="327"/>
      <c r="B691" s="327" t="s">
        <v>475</v>
      </c>
      <c r="C691" s="369" t="e">
        <f t="shared" si="33"/>
        <v>#VALUE!</v>
      </c>
      <c r="D691" s="369">
        <f t="shared" si="33"/>
        <v>9.01</v>
      </c>
      <c r="E691" s="369">
        <f t="shared" si="34"/>
        <v>-8.27</v>
      </c>
      <c r="F691" s="369">
        <f t="shared" si="35"/>
        <v>9.01</v>
      </c>
    </row>
    <row r="692" spans="1:6" s="325" customFormat="1" ht="13.8">
      <c r="A692" s="329"/>
      <c r="B692" s="329" t="s">
        <v>476</v>
      </c>
      <c r="C692" s="369" t="e">
        <f t="shared" si="33"/>
        <v>#VALUE!</v>
      </c>
      <c r="D692" s="369">
        <f t="shared" si="33"/>
        <v>8.01</v>
      </c>
      <c r="E692" s="369">
        <f t="shared" si="34"/>
        <v>-7.42</v>
      </c>
      <c r="F692" s="369">
        <f t="shared" si="35"/>
        <v>8.01</v>
      </c>
    </row>
    <row r="693" spans="1:6" s="325" customFormat="1" ht="13.8">
      <c r="A693" s="327"/>
      <c r="B693" s="327" t="s">
        <v>477</v>
      </c>
      <c r="C693" s="369" t="e">
        <f t="shared" si="33"/>
        <v>#VALUE!</v>
      </c>
      <c r="D693" s="369">
        <f t="shared" si="33"/>
        <v>3.13</v>
      </c>
      <c r="E693" s="369">
        <f t="shared" si="34"/>
        <v>-3.03</v>
      </c>
      <c r="F693" s="369">
        <f t="shared" si="35"/>
        <v>3.13</v>
      </c>
    </row>
    <row r="694" spans="1:6" s="325" customFormat="1" ht="13.8">
      <c r="A694" s="329"/>
      <c r="B694" s="329" t="s">
        <v>478</v>
      </c>
      <c r="C694" s="369" t="e">
        <f t="shared" si="33"/>
        <v>#VALUE!</v>
      </c>
      <c r="D694" s="369">
        <f t="shared" si="33"/>
        <v>8.85</v>
      </c>
      <c r="E694" s="369">
        <f t="shared" si="34"/>
        <v>-8.1300000000000008</v>
      </c>
      <c r="F694" s="369">
        <f t="shared" si="35"/>
        <v>8.85</v>
      </c>
    </row>
    <row r="695" spans="1:6" s="325" customFormat="1" ht="13.8">
      <c r="A695" s="327"/>
      <c r="B695" s="327" t="s">
        <v>479</v>
      </c>
      <c r="C695" s="369" t="e">
        <f t="shared" si="33"/>
        <v>#VALUE!</v>
      </c>
      <c r="D695" s="369">
        <f t="shared" si="33"/>
        <v>10.47</v>
      </c>
      <c r="E695" s="369">
        <f t="shared" si="34"/>
        <v>-9.4700000000000006</v>
      </c>
      <c r="F695" s="369">
        <f t="shared" si="35"/>
        <v>10.47</v>
      </c>
    </row>
    <row r="696" spans="1:6" s="325" customFormat="1" ht="13.8">
      <c r="A696" s="329"/>
      <c r="B696" s="329" t="s">
        <v>480</v>
      </c>
      <c r="C696" s="369" t="e">
        <f t="shared" si="33"/>
        <v>#VALUE!</v>
      </c>
      <c r="D696" s="369">
        <f t="shared" si="33"/>
        <v>7.7</v>
      </c>
      <c r="E696" s="369">
        <f t="shared" si="34"/>
        <v>-7.15</v>
      </c>
      <c r="F696" s="369">
        <f t="shared" si="35"/>
        <v>7.7</v>
      </c>
    </row>
    <row r="697" spans="1:6" s="325" customFormat="1" ht="13.8">
      <c r="A697" s="327"/>
      <c r="B697" s="327" t="s">
        <v>481</v>
      </c>
      <c r="C697" s="369" t="e">
        <f t="shared" si="33"/>
        <v>#VALUE!</v>
      </c>
      <c r="D697" s="369">
        <f t="shared" si="33"/>
        <v>0.65</v>
      </c>
      <c r="E697" s="369">
        <f t="shared" si="34"/>
        <v>-0.65</v>
      </c>
      <c r="F697" s="369">
        <f t="shared" si="35"/>
        <v>0.65</v>
      </c>
    </row>
    <row r="698" spans="1:6" s="325" customFormat="1" ht="13.8">
      <c r="A698" s="329"/>
      <c r="B698" s="329" t="s">
        <v>482</v>
      </c>
      <c r="C698" s="369" t="e">
        <f t="shared" si="33"/>
        <v>#VALUE!</v>
      </c>
      <c r="D698" s="369">
        <f t="shared" si="33"/>
        <v>24.14</v>
      </c>
      <c r="E698" s="369">
        <f t="shared" si="34"/>
        <v>-19.45</v>
      </c>
      <c r="F698" s="369">
        <f t="shared" si="35"/>
        <v>24.14</v>
      </c>
    </row>
    <row r="699" spans="1:6" s="325" customFormat="1" ht="13.8">
      <c r="A699" s="327"/>
      <c r="B699" s="327" t="s">
        <v>483</v>
      </c>
      <c r="C699" s="369" t="e">
        <f t="shared" si="33"/>
        <v>#VALUE!</v>
      </c>
      <c r="D699" s="369">
        <f t="shared" si="33"/>
        <v>12.05</v>
      </c>
      <c r="E699" s="369">
        <f t="shared" si="34"/>
        <v>-10.75</v>
      </c>
      <c r="F699" s="369">
        <f t="shared" si="35"/>
        <v>12.05</v>
      </c>
    </row>
    <row r="700" spans="1:6" s="325" customFormat="1" ht="13.8">
      <c r="A700" s="329"/>
      <c r="B700" s="329" t="s">
        <v>484</v>
      </c>
      <c r="C700" s="369" t="e">
        <f t="shared" si="33"/>
        <v>#VALUE!</v>
      </c>
      <c r="D700" s="369">
        <f t="shared" si="33"/>
        <v>3.92</v>
      </c>
      <c r="E700" s="369">
        <f t="shared" si="34"/>
        <v>-3.77</v>
      </c>
      <c r="F700" s="369">
        <f t="shared" si="35"/>
        <v>3.92</v>
      </c>
    </row>
    <row r="701" spans="1:6" s="325" customFormat="1" ht="13.8">
      <c r="A701" s="327"/>
      <c r="B701" s="327" t="s">
        <v>485</v>
      </c>
      <c r="C701" s="369" t="e">
        <f t="shared" si="33"/>
        <v>#VALUE!</v>
      </c>
      <c r="D701" s="369">
        <f t="shared" si="33"/>
        <v>44.31</v>
      </c>
      <c r="E701" s="369">
        <f t="shared" si="34"/>
        <v>-30.7</v>
      </c>
      <c r="F701" s="369">
        <f t="shared" si="35"/>
        <v>44.31</v>
      </c>
    </row>
    <row r="702" spans="1:6" s="325" customFormat="1" ht="13.8">
      <c r="A702" s="329"/>
      <c r="B702" s="329" t="s">
        <v>486</v>
      </c>
      <c r="C702" s="369" t="e">
        <f t="shared" si="33"/>
        <v>#VALUE!</v>
      </c>
      <c r="D702" s="369">
        <f t="shared" si="33"/>
        <v>-11.37</v>
      </c>
      <c r="E702" s="369">
        <f t="shared" si="34"/>
        <v>12.83</v>
      </c>
      <c r="F702" s="369">
        <f t="shared" si="35"/>
        <v>-11.37</v>
      </c>
    </row>
    <row r="703" spans="1:6" s="325" customFormat="1" ht="13.8">
      <c r="A703" s="327"/>
      <c r="B703" s="327" t="s">
        <v>487</v>
      </c>
      <c r="C703" s="369" t="e">
        <f t="shared" si="33"/>
        <v>#VALUE!</v>
      </c>
      <c r="D703" s="369">
        <f t="shared" si="33"/>
        <v>-5.16</v>
      </c>
      <c r="E703" s="369">
        <f t="shared" si="34"/>
        <v>5.44</v>
      </c>
      <c r="F703" s="369">
        <f t="shared" si="35"/>
        <v>-5.16</v>
      </c>
    </row>
    <row r="704" spans="1:6" s="325" customFormat="1" ht="13.8">
      <c r="A704" s="329"/>
      <c r="B704" s="329" t="s">
        <v>488</v>
      </c>
      <c r="C704" s="369" t="e">
        <f t="shared" si="33"/>
        <v>#VALUE!</v>
      </c>
      <c r="D704" s="369">
        <f t="shared" si="33"/>
        <v>-12.88</v>
      </c>
      <c r="E704" s="369">
        <f t="shared" si="34"/>
        <v>14.78</v>
      </c>
      <c r="F704" s="369">
        <f t="shared" si="35"/>
        <v>-12.88</v>
      </c>
    </row>
    <row r="705" spans="1:6" s="325" customFormat="1" ht="13.8">
      <c r="A705" s="327"/>
      <c r="B705" s="327" t="s">
        <v>489</v>
      </c>
      <c r="C705" s="369" t="e">
        <f t="shared" si="33"/>
        <v>#VALUE!</v>
      </c>
      <c r="D705" s="369">
        <f t="shared" si="33"/>
        <v>13.81</v>
      </c>
      <c r="E705" s="369">
        <f t="shared" si="34"/>
        <v>-12.13</v>
      </c>
      <c r="F705" s="369">
        <f t="shared" si="35"/>
        <v>13.81</v>
      </c>
    </row>
    <row r="706" spans="1:6" s="325" customFormat="1" ht="13.8">
      <c r="A706" s="329"/>
      <c r="B706" s="329" t="s">
        <v>490</v>
      </c>
      <c r="C706" s="369" t="e">
        <f t="shared" si="33"/>
        <v>#VALUE!</v>
      </c>
      <c r="D706" s="369">
        <f t="shared" si="33"/>
        <v>18.34</v>
      </c>
      <c r="E706" s="369">
        <f t="shared" si="34"/>
        <v>-15.5</v>
      </c>
      <c r="F706" s="369">
        <f t="shared" si="35"/>
        <v>18.34</v>
      </c>
    </row>
    <row r="707" spans="1:6" s="325" customFormat="1" ht="13.8">
      <c r="A707" s="327"/>
      <c r="B707" s="327" t="s">
        <v>491</v>
      </c>
      <c r="C707" s="369" t="e">
        <f t="shared" si="33"/>
        <v>#VALUE!</v>
      </c>
      <c r="D707" s="369">
        <f t="shared" si="33"/>
        <v>2.86</v>
      </c>
      <c r="E707" s="369">
        <f t="shared" si="34"/>
        <v>-2.78</v>
      </c>
      <c r="F707" s="369">
        <f t="shared" si="35"/>
        <v>2.86</v>
      </c>
    </row>
    <row r="708" spans="1:6" s="325" customFormat="1" ht="13.8">
      <c r="A708" s="329"/>
      <c r="B708" s="329" t="s">
        <v>492</v>
      </c>
      <c r="C708" s="369" t="e">
        <f t="shared" si="33"/>
        <v>#VALUE!</v>
      </c>
      <c r="D708" s="369">
        <f t="shared" si="33"/>
        <v>14.19</v>
      </c>
      <c r="E708" s="369">
        <f t="shared" si="34"/>
        <v>-12.43</v>
      </c>
      <c r="F708" s="369">
        <f t="shared" si="35"/>
        <v>14.19</v>
      </c>
    </row>
    <row r="709" spans="1:6" s="325" customFormat="1" ht="13.8">
      <c r="A709" s="327"/>
      <c r="B709" s="327" t="s">
        <v>493</v>
      </c>
      <c r="C709" s="369" t="e">
        <f t="shared" si="33"/>
        <v>#VALUE!</v>
      </c>
      <c r="D709" s="369">
        <f t="shared" si="33"/>
        <v>16.79</v>
      </c>
      <c r="E709" s="369">
        <f t="shared" si="34"/>
        <v>-14.37</v>
      </c>
      <c r="F709" s="369">
        <f t="shared" si="35"/>
        <v>16.79</v>
      </c>
    </row>
    <row r="710" spans="1:6" s="325" customFormat="1" ht="13.8">
      <c r="A710" s="329"/>
      <c r="B710" s="329" t="s">
        <v>494</v>
      </c>
      <c r="C710" s="369" t="e">
        <f t="shared" si="33"/>
        <v>#VALUE!</v>
      </c>
      <c r="D710" s="369">
        <f t="shared" si="33"/>
        <v>18.55</v>
      </c>
      <c r="E710" s="369">
        <f t="shared" si="34"/>
        <v>-15.65</v>
      </c>
      <c r="F710" s="369">
        <f t="shared" si="35"/>
        <v>18.55</v>
      </c>
    </row>
    <row r="711" spans="1:6" s="325" customFormat="1" ht="13.8">
      <c r="A711" s="327"/>
      <c r="B711" s="327" t="s">
        <v>495</v>
      </c>
      <c r="C711" s="369" t="e">
        <f t="shared" si="33"/>
        <v>#VALUE!</v>
      </c>
      <c r="D711" s="369">
        <f t="shared" si="33"/>
        <v>18.71</v>
      </c>
      <c r="E711" s="369">
        <f t="shared" si="34"/>
        <v>-15.76</v>
      </c>
      <c r="F711" s="369">
        <f t="shared" si="35"/>
        <v>18.71</v>
      </c>
    </row>
    <row r="712" spans="1:6" s="325" customFormat="1" ht="13.8">
      <c r="A712" s="329"/>
      <c r="B712" s="329" t="s">
        <v>496</v>
      </c>
      <c r="C712" s="369" t="e">
        <f t="shared" si="33"/>
        <v>#VALUE!</v>
      </c>
      <c r="D712" s="369">
        <f t="shared" si="33"/>
        <v>18.48</v>
      </c>
      <c r="E712" s="369">
        <f t="shared" si="34"/>
        <v>-15.6</v>
      </c>
      <c r="F712" s="369">
        <f t="shared" si="35"/>
        <v>18.48</v>
      </c>
    </row>
    <row r="713" spans="1:6" s="325" customFormat="1" ht="13.8">
      <c r="A713" s="327"/>
      <c r="B713" s="327" t="s">
        <v>497</v>
      </c>
      <c r="C713" s="369" t="e">
        <f t="shared" ref="C713:D776" si="36">ROUND(((C324-B324)*100/B324),2)</f>
        <v>#VALUE!</v>
      </c>
      <c r="D713" s="369">
        <f t="shared" si="36"/>
        <v>14.27</v>
      </c>
      <c r="E713" s="369">
        <f t="shared" ref="E713:E776" si="37">ROUND(((E324-D324)*100/D324),2)</f>
        <v>-12.49</v>
      </c>
      <c r="F713" s="369">
        <f t="shared" ref="F713:F776" si="38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36"/>
        <v>#VALUE!</v>
      </c>
      <c r="D714" s="369">
        <f t="shared" si="36"/>
        <v>0.55000000000000004</v>
      </c>
      <c r="E714" s="369">
        <f t="shared" si="37"/>
        <v>-0.54</v>
      </c>
      <c r="F714" s="369">
        <f t="shared" si="38"/>
        <v>0.55000000000000004</v>
      </c>
    </row>
    <row r="715" spans="1:6" s="325" customFormat="1" ht="13.8">
      <c r="A715" s="327"/>
      <c r="B715" s="327" t="s">
        <v>499</v>
      </c>
      <c r="C715" s="369" t="e">
        <f t="shared" si="36"/>
        <v>#VALUE!</v>
      </c>
      <c r="D715" s="369">
        <f t="shared" si="36"/>
        <v>16.13</v>
      </c>
      <c r="E715" s="369">
        <f t="shared" si="37"/>
        <v>-13.89</v>
      </c>
      <c r="F715" s="369">
        <f t="shared" si="38"/>
        <v>16.13</v>
      </c>
    </row>
    <row r="716" spans="1:6" s="325" customFormat="1" ht="13.8">
      <c r="A716" s="329"/>
      <c r="B716" s="329" t="s">
        <v>500</v>
      </c>
      <c r="C716" s="369" t="e">
        <f t="shared" si="36"/>
        <v>#VALUE!</v>
      </c>
      <c r="D716" s="369">
        <f t="shared" si="36"/>
        <v>33.200000000000003</v>
      </c>
      <c r="E716" s="369">
        <f t="shared" si="37"/>
        <v>-24.93</v>
      </c>
      <c r="F716" s="369">
        <f t="shared" si="38"/>
        <v>33.200000000000003</v>
      </c>
    </row>
    <row r="717" spans="1:6" s="325" customFormat="1" ht="13.8">
      <c r="A717" s="327"/>
      <c r="B717" s="327" t="s">
        <v>501</v>
      </c>
      <c r="C717" s="369" t="e">
        <f t="shared" si="36"/>
        <v>#VALUE!</v>
      </c>
      <c r="D717" s="369">
        <f t="shared" si="36"/>
        <v>39.47</v>
      </c>
      <c r="E717" s="369">
        <f t="shared" si="37"/>
        <v>-28.3</v>
      </c>
      <c r="F717" s="369">
        <f t="shared" si="38"/>
        <v>39.47</v>
      </c>
    </row>
    <row r="718" spans="1:6" s="325" customFormat="1" ht="13.8">
      <c r="A718" s="329"/>
      <c r="B718" s="329" t="s">
        <v>502</v>
      </c>
      <c r="C718" s="369" t="e">
        <f t="shared" si="36"/>
        <v>#VALUE!</v>
      </c>
      <c r="D718" s="369">
        <f t="shared" si="36"/>
        <v>23.61</v>
      </c>
      <c r="E718" s="369">
        <f t="shared" si="37"/>
        <v>-19.100000000000001</v>
      </c>
      <c r="F718" s="369">
        <f t="shared" si="38"/>
        <v>23.61</v>
      </c>
    </row>
    <row r="719" spans="1:6" s="325" customFormat="1" ht="13.8">
      <c r="A719" s="327"/>
      <c r="B719" s="327" t="s">
        <v>503</v>
      </c>
      <c r="C719" s="369" t="e">
        <f t="shared" si="36"/>
        <v>#VALUE!</v>
      </c>
      <c r="D719" s="369">
        <f t="shared" si="36"/>
        <v>27.96</v>
      </c>
      <c r="E719" s="369">
        <f t="shared" si="37"/>
        <v>-21.85</v>
      </c>
      <c r="F719" s="369">
        <f t="shared" si="38"/>
        <v>27.96</v>
      </c>
    </row>
    <row r="720" spans="1:6" s="325" customFormat="1" ht="13.8">
      <c r="A720" s="329"/>
      <c r="B720" s="329" t="s">
        <v>504</v>
      </c>
      <c r="C720" s="369" t="e">
        <f t="shared" si="36"/>
        <v>#VALUE!</v>
      </c>
      <c r="D720" s="369">
        <f t="shared" si="36"/>
        <v>20.83</v>
      </c>
      <c r="E720" s="369">
        <f t="shared" si="37"/>
        <v>-17.239999999999998</v>
      </c>
      <c r="F720" s="369">
        <f t="shared" si="38"/>
        <v>20.83</v>
      </c>
    </row>
    <row r="721" spans="1:6" s="325" customFormat="1" ht="13.8">
      <c r="A721" s="327"/>
      <c r="B721" s="327" t="s">
        <v>505</v>
      </c>
      <c r="C721" s="369" t="e">
        <f t="shared" si="36"/>
        <v>#VALUE!</v>
      </c>
      <c r="D721" s="369">
        <f t="shared" si="36"/>
        <v>10.119999999999999</v>
      </c>
      <c r="E721" s="369">
        <f t="shared" si="37"/>
        <v>-9.19</v>
      </c>
      <c r="F721" s="369">
        <f t="shared" si="38"/>
        <v>10.119999999999999</v>
      </c>
    </row>
    <row r="722" spans="1:6" s="325" customFormat="1" ht="13.8">
      <c r="A722" s="329"/>
      <c r="B722" s="329" t="s">
        <v>506</v>
      </c>
      <c r="C722" s="369" t="e">
        <f t="shared" si="36"/>
        <v>#VALUE!</v>
      </c>
      <c r="D722" s="369">
        <f t="shared" si="36"/>
        <v>17.399999999999999</v>
      </c>
      <c r="E722" s="369">
        <f t="shared" si="37"/>
        <v>-14.82</v>
      </c>
      <c r="F722" s="369">
        <f t="shared" si="38"/>
        <v>17.399999999999999</v>
      </c>
    </row>
    <row r="723" spans="1:6" s="325" customFormat="1" ht="13.8">
      <c r="A723" s="327"/>
      <c r="B723" s="327" t="s">
        <v>507</v>
      </c>
      <c r="C723" s="369" t="e">
        <f t="shared" si="36"/>
        <v>#VALUE!</v>
      </c>
      <c r="D723" s="369">
        <f t="shared" si="36"/>
        <v>9.24</v>
      </c>
      <c r="E723" s="369">
        <f t="shared" si="37"/>
        <v>-8.4600000000000009</v>
      </c>
      <c r="F723" s="369">
        <f t="shared" si="38"/>
        <v>9.24</v>
      </c>
    </row>
    <row r="724" spans="1:6" s="325" customFormat="1" ht="13.8">
      <c r="A724" s="329"/>
      <c r="B724" s="329" t="s">
        <v>508</v>
      </c>
      <c r="C724" s="369" t="e">
        <f t="shared" si="36"/>
        <v>#VALUE!</v>
      </c>
      <c r="D724" s="369">
        <f t="shared" si="36"/>
        <v>32.64</v>
      </c>
      <c r="E724" s="369">
        <f t="shared" si="37"/>
        <v>-24.61</v>
      </c>
      <c r="F724" s="369">
        <f t="shared" si="38"/>
        <v>32.64</v>
      </c>
    </row>
    <row r="725" spans="1:6" s="325" customFormat="1" ht="13.8">
      <c r="A725" s="327"/>
      <c r="B725" s="327" t="s">
        <v>509</v>
      </c>
      <c r="C725" s="369" t="e">
        <f t="shared" si="36"/>
        <v>#VALUE!</v>
      </c>
      <c r="D725" s="369">
        <f t="shared" si="36"/>
        <v>4.28</v>
      </c>
      <c r="E725" s="369">
        <f t="shared" si="37"/>
        <v>-4.0999999999999996</v>
      </c>
      <c r="F725" s="369">
        <f t="shared" si="38"/>
        <v>4.28</v>
      </c>
    </row>
    <row r="726" spans="1:6" s="325" customFormat="1" ht="13.8">
      <c r="A726" s="329"/>
      <c r="B726" s="329" t="s">
        <v>510</v>
      </c>
      <c r="C726" s="369" t="e">
        <f t="shared" si="36"/>
        <v>#VALUE!</v>
      </c>
      <c r="D726" s="369">
        <f t="shared" si="36"/>
        <v>33.880000000000003</v>
      </c>
      <c r="E726" s="369">
        <f t="shared" si="37"/>
        <v>-25.31</v>
      </c>
      <c r="F726" s="369">
        <f t="shared" si="38"/>
        <v>33.880000000000003</v>
      </c>
    </row>
    <row r="727" spans="1:6" s="325" customFormat="1" ht="13.8">
      <c r="A727" s="327"/>
      <c r="B727" s="327" t="s">
        <v>511</v>
      </c>
      <c r="C727" s="369" t="e">
        <f t="shared" si="36"/>
        <v>#VALUE!</v>
      </c>
      <c r="D727" s="369">
        <f t="shared" si="36"/>
        <v>22.52</v>
      </c>
      <c r="E727" s="369">
        <f t="shared" si="37"/>
        <v>-18.38</v>
      </c>
      <c r="F727" s="369">
        <f t="shared" si="38"/>
        <v>22.52</v>
      </c>
    </row>
    <row r="728" spans="1:6" s="325" customFormat="1" ht="13.8">
      <c r="A728" s="329"/>
      <c r="B728" s="329" t="s">
        <v>512</v>
      </c>
      <c r="C728" s="369" t="e">
        <f t="shared" si="36"/>
        <v>#VALUE!</v>
      </c>
      <c r="D728" s="369">
        <f t="shared" si="36"/>
        <v>67.16</v>
      </c>
      <c r="E728" s="369">
        <f t="shared" si="37"/>
        <v>-40.18</v>
      </c>
      <c r="F728" s="369">
        <f t="shared" si="38"/>
        <v>67.16</v>
      </c>
    </row>
    <row r="729" spans="1:6" s="325" customFormat="1" ht="13.8">
      <c r="A729" s="327"/>
      <c r="B729" s="327" t="s">
        <v>513</v>
      </c>
      <c r="C729" s="369" t="e">
        <f t="shared" si="36"/>
        <v>#VALUE!</v>
      </c>
      <c r="D729" s="369">
        <f t="shared" si="36"/>
        <v>39.9</v>
      </c>
      <c r="E729" s="369">
        <f t="shared" si="37"/>
        <v>-28.52</v>
      </c>
      <c r="F729" s="369">
        <f t="shared" si="38"/>
        <v>39.9</v>
      </c>
    </row>
    <row r="730" spans="1:6" s="325" customFormat="1" ht="13.8">
      <c r="A730" s="329"/>
      <c r="B730" s="329" t="s">
        <v>514</v>
      </c>
      <c r="C730" s="369" t="e">
        <f t="shared" si="36"/>
        <v>#VALUE!</v>
      </c>
      <c r="D730" s="369">
        <f t="shared" si="36"/>
        <v>12.37</v>
      </c>
      <c r="E730" s="369">
        <f t="shared" si="37"/>
        <v>-11.01</v>
      </c>
      <c r="F730" s="369">
        <f t="shared" si="38"/>
        <v>12.37</v>
      </c>
    </row>
    <row r="731" spans="1:6" s="325" customFormat="1" ht="13.8">
      <c r="A731" s="327"/>
      <c r="B731" s="327" t="s">
        <v>515</v>
      </c>
      <c r="C731" s="369" t="e">
        <f t="shared" si="36"/>
        <v>#VALUE!</v>
      </c>
      <c r="D731" s="369">
        <f t="shared" si="36"/>
        <v>2.23</v>
      </c>
      <c r="E731" s="369">
        <f t="shared" si="37"/>
        <v>-2.1800000000000002</v>
      </c>
      <c r="F731" s="369">
        <f t="shared" si="38"/>
        <v>2.23</v>
      </c>
    </row>
    <row r="732" spans="1:6" s="325" customFormat="1" ht="13.8">
      <c r="A732" s="329"/>
      <c r="B732" s="329" t="s">
        <v>516</v>
      </c>
      <c r="C732" s="369" t="e">
        <f t="shared" si="36"/>
        <v>#VALUE!</v>
      </c>
      <c r="D732" s="369">
        <f t="shared" si="36"/>
        <v>28</v>
      </c>
      <c r="E732" s="369">
        <f t="shared" si="37"/>
        <v>-21.87</v>
      </c>
      <c r="F732" s="369">
        <f t="shared" si="38"/>
        <v>28</v>
      </c>
    </row>
    <row r="733" spans="1:6" s="325" customFormat="1" ht="13.8">
      <c r="A733" s="327"/>
      <c r="B733" s="327" t="s">
        <v>517</v>
      </c>
      <c r="C733" s="369" t="e">
        <f t="shared" si="36"/>
        <v>#VALUE!</v>
      </c>
      <c r="D733" s="369">
        <f t="shared" si="36"/>
        <v>8.02</v>
      </c>
      <c r="E733" s="369">
        <f t="shared" si="37"/>
        <v>-7.43</v>
      </c>
      <c r="F733" s="369">
        <f t="shared" si="38"/>
        <v>8.02</v>
      </c>
    </row>
    <row r="734" spans="1:6" s="325" customFormat="1" ht="13.8">
      <c r="A734" s="329"/>
      <c r="B734" s="329" t="s">
        <v>518</v>
      </c>
      <c r="C734" s="369" t="e">
        <f t="shared" si="36"/>
        <v>#VALUE!</v>
      </c>
      <c r="D734" s="369">
        <f t="shared" si="36"/>
        <v>-67.95</v>
      </c>
      <c r="E734" s="369">
        <f t="shared" si="37"/>
        <v>212.05</v>
      </c>
      <c r="F734" s="369">
        <f t="shared" si="38"/>
        <v>-67.95</v>
      </c>
    </row>
    <row r="735" spans="1:6" s="325" customFormat="1" ht="13.8">
      <c r="A735" s="327"/>
      <c r="B735" s="327" t="s">
        <v>519</v>
      </c>
      <c r="C735" s="369" t="e">
        <f t="shared" si="36"/>
        <v>#VALUE!</v>
      </c>
      <c r="D735" s="369">
        <f t="shared" si="36"/>
        <v>20.71</v>
      </c>
      <c r="E735" s="369">
        <f t="shared" si="37"/>
        <v>-17.149999999999999</v>
      </c>
      <c r="F735" s="369">
        <f t="shared" si="38"/>
        <v>20.71</v>
      </c>
    </row>
    <row r="736" spans="1:6" s="325" customFormat="1" ht="13.8">
      <c r="A736" s="329"/>
      <c r="B736" s="329" t="s">
        <v>520</v>
      </c>
      <c r="C736" s="369" t="e">
        <f t="shared" si="36"/>
        <v>#VALUE!</v>
      </c>
      <c r="D736" s="369">
        <f t="shared" si="36"/>
        <v>12.32</v>
      </c>
      <c r="E736" s="369">
        <f t="shared" si="37"/>
        <v>-10.97</v>
      </c>
      <c r="F736" s="369">
        <f t="shared" si="38"/>
        <v>12.32</v>
      </c>
    </row>
    <row r="737" spans="1:6" s="325" customFormat="1" ht="13.8">
      <c r="A737" s="327"/>
      <c r="B737" s="327" t="s">
        <v>521</v>
      </c>
      <c r="C737" s="369" t="e">
        <f t="shared" si="36"/>
        <v>#VALUE!</v>
      </c>
      <c r="D737" s="369">
        <f t="shared" si="36"/>
        <v>5.17</v>
      </c>
      <c r="E737" s="369">
        <f t="shared" si="37"/>
        <v>-4.92</v>
      </c>
      <c r="F737" s="369">
        <f t="shared" si="38"/>
        <v>5.17</v>
      </c>
    </row>
    <row r="738" spans="1:6" s="325" customFormat="1" ht="13.8">
      <c r="A738" s="329"/>
      <c r="B738" s="329" t="s">
        <v>522</v>
      </c>
      <c r="C738" s="369" t="e">
        <f t="shared" si="36"/>
        <v>#VALUE!</v>
      </c>
      <c r="D738" s="369">
        <f t="shared" si="36"/>
        <v>19.02</v>
      </c>
      <c r="E738" s="369">
        <f t="shared" si="37"/>
        <v>-15.98</v>
      </c>
      <c r="F738" s="369">
        <f t="shared" si="38"/>
        <v>19.02</v>
      </c>
    </row>
    <row r="739" spans="1:6" s="325" customFormat="1" ht="13.8">
      <c r="A739" s="327"/>
      <c r="B739" s="327" t="s">
        <v>523</v>
      </c>
      <c r="C739" s="369" t="e">
        <f t="shared" si="36"/>
        <v>#VALUE!</v>
      </c>
      <c r="D739" s="369">
        <f t="shared" si="36"/>
        <v>41.52</v>
      </c>
      <c r="E739" s="369">
        <f t="shared" si="37"/>
        <v>-29.34</v>
      </c>
      <c r="F739" s="369">
        <f t="shared" si="38"/>
        <v>41.52</v>
      </c>
    </row>
    <row r="740" spans="1:6" s="325" customFormat="1" ht="13.8">
      <c r="A740" s="329"/>
      <c r="B740" s="329" t="s">
        <v>524</v>
      </c>
      <c r="C740" s="369" t="e">
        <f t="shared" si="36"/>
        <v>#VALUE!</v>
      </c>
      <c r="D740" s="369">
        <f t="shared" si="36"/>
        <v>44.14</v>
      </c>
      <c r="E740" s="369">
        <f t="shared" si="37"/>
        <v>-30.62</v>
      </c>
      <c r="F740" s="369">
        <f t="shared" si="38"/>
        <v>44.14</v>
      </c>
    </row>
    <row r="741" spans="1:6" s="325" customFormat="1" ht="13.8">
      <c r="A741" s="327"/>
      <c r="B741" s="327" t="s">
        <v>525</v>
      </c>
      <c r="C741" s="369" t="e">
        <f t="shared" si="36"/>
        <v>#VALUE!</v>
      </c>
      <c r="D741" s="369">
        <f t="shared" si="36"/>
        <v>2.4700000000000002</v>
      </c>
      <c r="E741" s="369">
        <f t="shared" si="37"/>
        <v>-2.41</v>
      </c>
      <c r="F741" s="369">
        <f t="shared" si="38"/>
        <v>2.4700000000000002</v>
      </c>
    </row>
    <row r="742" spans="1:6" s="325" customFormat="1" ht="13.8">
      <c r="A742" s="329"/>
      <c r="B742" s="329" t="s">
        <v>526</v>
      </c>
      <c r="C742" s="369" t="e">
        <f t="shared" si="36"/>
        <v>#VALUE!</v>
      </c>
      <c r="D742" s="369">
        <f t="shared" si="36"/>
        <v>-0.66</v>
      </c>
      <c r="E742" s="369">
        <f t="shared" si="37"/>
        <v>0.66</v>
      </c>
      <c r="F742" s="369">
        <f t="shared" si="38"/>
        <v>-0.66</v>
      </c>
    </row>
    <row r="743" spans="1:6" s="325" customFormat="1" ht="13.8">
      <c r="A743" s="327"/>
      <c r="B743" s="327" t="s">
        <v>527</v>
      </c>
      <c r="C743" s="369" t="e">
        <f t="shared" si="36"/>
        <v>#VALUE!</v>
      </c>
      <c r="D743" s="369">
        <f t="shared" si="36"/>
        <v>10.53</v>
      </c>
      <c r="E743" s="369">
        <f t="shared" si="37"/>
        <v>-9.5299999999999994</v>
      </c>
      <c r="F743" s="369">
        <f t="shared" si="38"/>
        <v>10.53</v>
      </c>
    </row>
    <row r="744" spans="1:6" s="325" customFormat="1" ht="13.8">
      <c r="A744" s="329"/>
      <c r="B744" s="329" t="s">
        <v>528</v>
      </c>
      <c r="C744" s="369" t="e">
        <f t="shared" si="36"/>
        <v>#VALUE!</v>
      </c>
      <c r="D744" s="369">
        <f t="shared" si="36"/>
        <v>6.91</v>
      </c>
      <c r="E744" s="369">
        <f t="shared" si="37"/>
        <v>-6.46</v>
      </c>
      <c r="F744" s="369">
        <f t="shared" si="38"/>
        <v>6.91</v>
      </c>
    </row>
    <row r="745" spans="1:6" s="325" customFormat="1" ht="13.8">
      <c r="A745" s="327"/>
      <c r="B745" s="327" t="s">
        <v>529</v>
      </c>
      <c r="C745" s="369" t="e">
        <f t="shared" si="36"/>
        <v>#VALUE!</v>
      </c>
      <c r="D745" s="369">
        <f t="shared" si="36"/>
        <v>-17.36</v>
      </c>
      <c r="E745" s="369">
        <f t="shared" si="37"/>
        <v>21</v>
      </c>
      <c r="F745" s="369">
        <f t="shared" si="38"/>
        <v>-17.36</v>
      </c>
    </row>
    <row r="746" spans="1:6" s="325" customFormat="1" ht="13.8">
      <c r="A746" s="329"/>
      <c r="B746" s="329" t="s">
        <v>530</v>
      </c>
      <c r="C746" s="369" t="e">
        <f t="shared" si="36"/>
        <v>#VALUE!</v>
      </c>
      <c r="D746" s="369">
        <f t="shared" si="36"/>
        <v>-29.11</v>
      </c>
      <c r="E746" s="369">
        <f t="shared" si="37"/>
        <v>41.07</v>
      </c>
      <c r="F746" s="369">
        <f t="shared" si="38"/>
        <v>-29.11</v>
      </c>
    </row>
    <row r="747" spans="1:6" s="325" customFormat="1" ht="13.8">
      <c r="A747" s="327"/>
      <c r="B747" s="327" t="s">
        <v>531</v>
      </c>
      <c r="C747" s="369" t="e">
        <f t="shared" si="36"/>
        <v>#VALUE!</v>
      </c>
      <c r="D747" s="369">
        <f t="shared" si="36"/>
        <v>8.39</v>
      </c>
      <c r="E747" s="369">
        <f t="shared" si="37"/>
        <v>-7.74</v>
      </c>
      <c r="F747" s="369">
        <f t="shared" si="38"/>
        <v>8.39</v>
      </c>
    </row>
    <row r="748" spans="1:6" s="325" customFormat="1" ht="13.8">
      <c r="A748" s="329"/>
      <c r="B748" s="329" t="s">
        <v>532</v>
      </c>
      <c r="C748" s="369" t="e">
        <f t="shared" si="36"/>
        <v>#VALUE!</v>
      </c>
      <c r="D748" s="369">
        <f t="shared" si="36"/>
        <v>-8.16</v>
      </c>
      <c r="E748" s="369">
        <f t="shared" si="37"/>
        <v>8.8800000000000008</v>
      </c>
      <c r="F748" s="369">
        <f t="shared" si="38"/>
        <v>-8.16</v>
      </c>
    </row>
    <row r="749" spans="1:6" s="325" customFormat="1" ht="27.6">
      <c r="A749" s="327"/>
      <c r="B749" s="327" t="s">
        <v>568</v>
      </c>
      <c r="C749" s="369" t="e">
        <f t="shared" si="36"/>
        <v>#VALUE!</v>
      </c>
      <c r="D749" s="369">
        <f t="shared" si="36"/>
        <v>-15.86</v>
      </c>
      <c r="E749" s="369">
        <f t="shared" si="37"/>
        <v>18.850000000000001</v>
      </c>
      <c r="F749" s="369">
        <f t="shared" si="38"/>
        <v>-15.86</v>
      </c>
    </row>
    <row r="750" spans="1:6" s="325" customFormat="1" ht="13.8">
      <c r="A750" s="329"/>
      <c r="B750" s="329" t="s">
        <v>569</v>
      </c>
      <c r="C750" s="369" t="e">
        <f t="shared" si="36"/>
        <v>#VALUE!</v>
      </c>
      <c r="D750" s="369">
        <f t="shared" si="36"/>
        <v>1.74</v>
      </c>
      <c r="E750" s="369">
        <f t="shared" si="37"/>
        <v>-1.71</v>
      </c>
      <c r="F750" s="369">
        <f t="shared" si="38"/>
        <v>1.74</v>
      </c>
    </row>
    <row r="751" spans="1:6" s="325" customFormat="1" ht="13.8">
      <c r="A751" s="327"/>
      <c r="B751" s="327" t="s">
        <v>533</v>
      </c>
      <c r="C751" s="369" t="e">
        <f t="shared" si="36"/>
        <v>#VALUE!</v>
      </c>
      <c r="D751" s="369">
        <f t="shared" si="36"/>
        <v>15.88</v>
      </c>
      <c r="E751" s="369">
        <f t="shared" si="37"/>
        <v>-13.7</v>
      </c>
      <c r="F751" s="369">
        <f t="shared" si="38"/>
        <v>15.88</v>
      </c>
    </row>
    <row r="752" spans="1:6" s="325" customFormat="1" ht="13.8">
      <c r="A752" s="329"/>
      <c r="B752" s="329" t="s">
        <v>534</v>
      </c>
      <c r="C752" s="369" t="e">
        <f t="shared" si="36"/>
        <v>#VALUE!</v>
      </c>
      <c r="D752" s="369">
        <f t="shared" si="36"/>
        <v>15.9</v>
      </c>
      <c r="E752" s="369">
        <f t="shared" si="37"/>
        <v>-13.72</v>
      </c>
      <c r="F752" s="369">
        <f t="shared" si="38"/>
        <v>15.9</v>
      </c>
    </row>
    <row r="753" spans="1:6" s="325" customFormat="1" ht="27.6">
      <c r="A753" s="327"/>
      <c r="B753" s="327" t="s">
        <v>570</v>
      </c>
      <c r="C753" s="369" t="e">
        <f t="shared" si="36"/>
        <v>#VALUE!</v>
      </c>
      <c r="D753" s="369">
        <f t="shared" si="36"/>
        <v>-36.700000000000003</v>
      </c>
      <c r="E753" s="369">
        <f t="shared" si="37"/>
        <v>57.97</v>
      </c>
      <c r="F753" s="369">
        <f t="shared" si="38"/>
        <v>-36.700000000000003</v>
      </c>
    </row>
    <row r="754" spans="1:6" s="325" customFormat="1" ht="13.8">
      <c r="A754" s="329"/>
      <c r="B754" s="329" t="s">
        <v>571</v>
      </c>
      <c r="C754" s="369" t="e">
        <f t="shared" si="36"/>
        <v>#VALUE!</v>
      </c>
      <c r="D754" s="369">
        <f t="shared" si="36"/>
        <v>28.6</v>
      </c>
      <c r="E754" s="369">
        <f t="shared" si="37"/>
        <v>-22.24</v>
      </c>
      <c r="F754" s="369">
        <f t="shared" si="38"/>
        <v>28.6</v>
      </c>
    </row>
    <row r="755" spans="1:6" s="325" customFormat="1" ht="27.6">
      <c r="A755" s="327"/>
      <c r="B755" s="327" t="s">
        <v>572</v>
      </c>
      <c r="C755" s="369" t="e">
        <f t="shared" si="36"/>
        <v>#VALUE!</v>
      </c>
      <c r="D755" s="369">
        <f t="shared" si="36"/>
        <v>-18.18</v>
      </c>
      <c r="E755" s="369">
        <f t="shared" si="37"/>
        <v>22.21</v>
      </c>
      <c r="F755" s="369">
        <f t="shared" si="38"/>
        <v>-18.18</v>
      </c>
    </row>
    <row r="756" spans="1:6" s="325" customFormat="1" ht="13.8">
      <c r="A756" s="329"/>
      <c r="B756" s="329" t="s">
        <v>573</v>
      </c>
      <c r="C756" s="369" t="e">
        <f t="shared" si="36"/>
        <v>#VALUE!</v>
      </c>
      <c r="D756" s="369">
        <f t="shared" si="36"/>
        <v>-43.23</v>
      </c>
      <c r="E756" s="369">
        <f t="shared" si="37"/>
        <v>76.16</v>
      </c>
      <c r="F756" s="369">
        <f t="shared" si="38"/>
        <v>-43.23</v>
      </c>
    </row>
    <row r="757" spans="1:6" s="325" customFormat="1" ht="13.8">
      <c r="A757" s="327"/>
      <c r="B757" s="327" t="s">
        <v>574</v>
      </c>
      <c r="C757" s="369" t="e">
        <f t="shared" si="36"/>
        <v>#VALUE!</v>
      </c>
      <c r="D757" s="369">
        <f t="shared" si="36"/>
        <v>28.57</v>
      </c>
      <c r="E757" s="369">
        <f t="shared" si="37"/>
        <v>-22.22</v>
      </c>
      <c r="F757" s="369">
        <f t="shared" si="38"/>
        <v>28.57</v>
      </c>
    </row>
    <row r="758" spans="1:6" s="325" customFormat="1" ht="13.8">
      <c r="A758" s="329"/>
      <c r="B758" s="329" t="s">
        <v>535</v>
      </c>
      <c r="C758" s="369" t="e">
        <f t="shared" si="36"/>
        <v>#VALUE!</v>
      </c>
      <c r="D758" s="369">
        <f t="shared" si="36"/>
        <v>-40</v>
      </c>
      <c r="E758" s="369">
        <f t="shared" si="37"/>
        <v>66.67</v>
      </c>
      <c r="F758" s="369">
        <f t="shared" si="38"/>
        <v>-40</v>
      </c>
    </row>
    <row r="759" spans="1:6" s="325" customFormat="1" ht="13.8">
      <c r="A759" s="327"/>
      <c r="B759" s="327" t="s">
        <v>536</v>
      </c>
      <c r="C759" s="369" t="e">
        <f t="shared" si="36"/>
        <v>#VALUE!</v>
      </c>
      <c r="D759" s="369">
        <f t="shared" si="36"/>
        <v>-12.02</v>
      </c>
      <c r="E759" s="369">
        <f t="shared" si="37"/>
        <v>13.66</v>
      </c>
      <c r="F759" s="369">
        <f t="shared" si="38"/>
        <v>-12.02</v>
      </c>
    </row>
    <row r="760" spans="1:6" s="325" customFormat="1" ht="27.6">
      <c r="A760" s="329"/>
      <c r="B760" s="329" t="s">
        <v>575</v>
      </c>
      <c r="C760" s="369" t="e">
        <f t="shared" si="36"/>
        <v>#VALUE!</v>
      </c>
      <c r="D760" s="369">
        <f t="shared" si="36"/>
        <v>18.97</v>
      </c>
      <c r="E760" s="369">
        <f t="shared" si="37"/>
        <v>-15.94</v>
      </c>
      <c r="F760" s="369">
        <f t="shared" si="38"/>
        <v>18.97</v>
      </c>
    </row>
    <row r="761" spans="1:6" s="325" customFormat="1" ht="13.8">
      <c r="A761" s="327"/>
      <c r="B761" s="327" t="s">
        <v>576</v>
      </c>
      <c r="C761" s="369" t="e">
        <f t="shared" si="36"/>
        <v>#VALUE!</v>
      </c>
      <c r="D761" s="369">
        <f t="shared" si="36"/>
        <v>-19.32</v>
      </c>
      <c r="E761" s="369">
        <f t="shared" si="37"/>
        <v>23.94</v>
      </c>
      <c r="F761" s="369">
        <f t="shared" si="38"/>
        <v>-19.32</v>
      </c>
    </row>
    <row r="762" spans="1:6" s="325" customFormat="1" ht="13.8">
      <c r="A762" s="329"/>
      <c r="B762" s="329" t="s">
        <v>577</v>
      </c>
      <c r="C762" s="369" t="e">
        <f t="shared" si="36"/>
        <v>#VALUE!</v>
      </c>
      <c r="D762" s="369">
        <f t="shared" si="36"/>
        <v>-12.54</v>
      </c>
      <c r="E762" s="369">
        <f t="shared" si="37"/>
        <v>14.33</v>
      </c>
      <c r="F762" s="369">
        <f t="shared" si="38"/>
        <v>-12.54</v>
      </c>
    </row>
    <row r="763" spans="1:6" s="325" customFormat="1" ht="13.8">
      <c r="A763" s="327"/>
      <c r="B763" s="327" t="s">
        <v>537</v>
      </c>
      <c r="C763" s="369" t="e">
        <f t="shared" si="36"/>
        <v>#VALUE!</v>
      </c>
      <c r="D763" s="369">
        <f t="shared" si="36"/>
        <v>7.71</v>
      </c>
      <c r="E763" s="369">
        <f t="shared" si="37"/>
        <v>-7.16</v>
      </c>
      <c r="F763" s="369">
        <f t="shared" si="38"/>
        <v>7.71</v>
      </c>
    </row>
    <row r="764" spans="1:6" s="325" customFormat="1" ht="13.8">
      <c r="A764" s="329"/>
      <c r="B764" s="329" t="s">
        <v>538</v>
      </c>
      <c r="C764" s="369" t="e">
        <f t="shared" si="36"/>
        <v>#VALUE!</v>
      </c>
      <c r="D764" s="369">
        <f t="shared" si="36"/>
        <v>15.69</v>
      </c>
      <c r="E764" s="369">
        <f t="shared" si="37"/>
        <v>-13.56</v>
      </c>
      <c r="F764" s="369">
        <f t="shared" si="38"/>
        <v>15.69</v>
      </c>
    </row>
    <row r="765" spans="1:6" s="325" customFormat="1" ht="13.8">
      <c r="A765" s="327"/>
      <c r="B765" s="327" t="s">
        <v>539</v>
      </c>
      <c r="C765" s="369" t="e">
        <f t="shared" si="36"/>
        <v>#VALUE!</v>
      </c>
      <c r="D765" s="369">
        <f t="shared" si="36"/>
        <v>5.24</v>
      </c>
      <c r="E765" s="369">
        <f t="shared" si="37"/>
        <v>-4.9800000000000004</v>
      </c>
      <c r="F765" s="369">
        <f t="shared" si="38"/>
        <v>5.24</v>
      </c>
    </row>
    <row r="766" spans="1:6" s="325" customFormat="1" ht="13.8">
      <c r="A766" s="329"/>
      <c r="B766" s="329" t="s">
        <v>540</v>
      </c>
      <c r="C766" s="369" t="e">
        <f t="shared" si="36"/>
        <v>#VALUE!</v>
      </c>
      <c r="D766" s="369">
        <f t="shared" si="36"/>
        <v>13.21</v>
      </c>
      <c r="E766" s="369">
        <f t="shared" si="37"/>
        <v>-11.67</v>
      </c>
      <c r="F766" s="369">
        <f t="shared" si="38"/>
        <v>13.21</v>
      </c>
    </row>
    <row r="767" spans="1:6" s="325" customFormat="1" ht="13.8">
      <c r="A767" s="327"/>
      <c r="B767" s="327" t="s">
        <v>541</v>
      </c>
      <c r="C767" s="369" t="e">
        <f t="shared" si="36"/>
        <v>#VALUE!</v>
      </c>
      <c r="D767" s="369">
        <f t="shared" si="36"/>
        <v>34.229999999999997</v>
      </c>
      <c r="E767" s="369">
        <f t="shared" si="37"/>
        <v>-25.5</v>
      </c>
      <c r="F767" s="369">
        <f t="shared" si="38"/>
        <v>34.229999999999997</v>
      </c>
    </row>
    <row r="768" spans="1:6" s="325" customFormat="1" ht="27.6">
      <c r="A768" s="329"/>
      <c r="B768" s="329" t="s">
        <v>578</v>
      </c>
      <c r="C768" s="369" t="e">
        <f t="shared" si="36"/>
        <v>#VALUE!</v>
      </c>
      <c r="D768" s="369">
        <f t="shared" si="36"/>
        <v>34.11</v>
      </c>
      <c r="E768" s="369">
        <f t="shared" si="37"/>
        <v>-25.43</v>
      </c>
      <c r="F768" s="369">
        <f t="shared" si="38"/>
        <v>34.11</v>
      </c>
    </row>
    <row r="769" spans="1:6" s="325" customFormat="1" ht="13.8">
      <c r="A769" s="327"/>
      <c r="B769" s="327" t="s">
        <v>579</v>
      </c>
      <c r="C769" s="369" t="e">
        <f t="shared" si="36"/>
        <v>#VALUE!</v>
      </c>
      <c r="D769" s="369">
        <f t="shared" si="36"/>
        <v>38.369999999999997</v>
      </c>
      <c r="E769" s="369">
        <f t="shared" si="37"/>
        <v>-27.73</v>
      </c>
      <c r="F769" s="369">
        <f t="shared" si="38"/>
        <v>38.369999999999997</v>
      </c>
    </row>
    <row r="770" spans="1:6" s="325" customFormat="1" ht="13.8">
      <c r="A770" s="329"/>
      <c r="B770" s="329" t="s">
        <v>542</v>
      </c>
      <c r="C770" s="369" t="e">
        <f t="shared" si="36"/>
        <v>#VALUE!</v>
      </c>
      <c r="D770" s="369">
        <f t="shared" si="36"/>
        <v>7.48</v>
      </c>
      <c r="E770" s="369">
        <f t="shared" si="37"/>
        <v>-6.96</v>
      </c>
      <c r="F770" s="369">
        <f t="shared" si="38"/>
        <v>7.48</v>
      </c>
    </row>
    <row r="771" spans="1:6" s="325" customFormat="1" ht="13.8">
      <c r="A771" s="327"/>
      <c r="B771" s="327" t="s">
        <v>543</v>
      </c>
      <c r="C771" s="369" t="e">
        <f t="shared" si="36"/>
        <v>#VALUE!</v>
      </c>
      <c r="D771" s="369">
        <f t="shared" si="36"/>
        <v>15.43</v>
      </c>
      <c r="E771" s="369">
        <f t="shared" si="37"/>
        <v>-13.36</v>
      </c>
      <c r="F771" s="369">
        <f t="shared" si="38"/>
        <v>15.43</v>
      </c>
    </row>
    <row r="772" spans="1:6" s="325" customFormat="1" ht="13.8">
      <c r="A772" s="329"/>
      <c r="B772" s="329" t="s">
        <v>544</v>
      </c>
      <c r="C772" s="369" t="e">
        <f t="shared" si="36"/>
        <v>#VALUE!</v>
      </c>
      <c r="D772" s="369">
        <f t="shared" si="36"/>
        <v>32.11</v>
      </c>
      <c r="E772" s="369">
        <f t="shared" si="37"/>
        <v>-24.3</v>
      </c>
      <c r="F772" s="369">
        <f t="shared" si="38"/>
        <v>32.11</v>
      </c>
    </row>
    <row r="773" spans="1:6" s="325" customFormat="1" ht="13.8">
      <c r="A773" s="327"/>
      <c r="B773" s="327" t="s">
        <v>545</v>
      </c>
      <c r="C773" s="369" t="e">
        <f t="shared" si="36"/>
        <v>#VALUE!</v>
      </c>
      <c r="D773" s="369">
        <f t="shared" si="36"/>
        <v>136.38999999999999</v>
      </c>
      <c r="E773" s="369">
        <f t="shared" si="37"/>
        <v>-57.7</v>
      </c>
      <c r="F773" s="369">
        <f t="shared" si="38"/>
        <v>136.38999999999999</v>
      </c>
    </row>
    <row r="774" spans="1:6" s="325" customFormat="1" ht="13.8">
      <c r="A774" s="329"/>
      <c r="B774" s="329" t="s">
        <v>546</v>
      </c>
      <c r="C774" s="369" t="e">
        <f t="shared" si="36"/>
        <v>#VALUE!</v>
      </c>
      <c r="D774" s="369">
        <f t="shared" si="36"/>
        <v>39.07</v>
      </c>
      <c r="E774" s="369">
        <f t="shared" si="37"/>
        <v>-28.09</v>
      </c>
      <c r="F774" s="369">
        <f t="shared" si="38"/>
        <v>39.07</v>
      </c>
    </row>
    <row r="775" spans="1:6" s="325" customFormat="1" ht="13.8">
      <c r="A775" s="327"/>
      <c r="B775" s="327" t="s">
        <v>547</v>
      </c>
      <c r="C775" s="369" t="e">
        <f t="shared" si="36"/>
        <v>#VALUE!</v>
      </c>
      <c r="D775" s="369">
        <f t="shared" si="36"/>
        <v>1045.67</v>
      </c>
      <c r="E775" s="369">
        <f t="shared" si="37"/>
        <v>-91.27</v>
      </c>
      <c r="F775" s="369">
        <f t="shared" si="38"/>
        <v>1045.67</v>
      </c>
    </row>
    <row r="776" spans="1:6" s="325" customFormat="1" ht="13.8">
      <c r="A776" s="327"/>
      <c r="B776" s="329" t="s">
        <v>580</v>
      </c>
      <c r="C776" s="369" t="e">
        <f t="shared" si="36"/>
        <v>#VALUE!</v>
      </c>
      <c r="D776" s="369">
        <f t="shared" si="36"/>
        <v>-100</v>
      </c>
      <c r="E776" s="369" t="e">
        <f t="shared" si="37"/>
        <v>#DIV/0!</v>
      </c>
      <c r="F776" s="369">
        <f t="shared" si="38"/>
        <v>-100</v>
      </c>
    </row>
    <row r="777" spans="1:6" s="325" customFormat="1" ht="13.8">
      <c r="A777" s="329"/>
      <c r="B777" s="329" t="s">
        <v>581</v>
      </c>
      <c r="C777" s="369" t="e">
        <f t="shared" ref="C777:D779" si="39">ROUND(((C388-B388)*100/B388),2)</f>
        <v>#VALUE!</v>
      </c>
      <c r="D777" s="369">
        <f t="shared" si="39"/>
        <v>26.68</v>
      </c>
      <c r="E777" s="369">
        <f t="shared" ref="E777:E779" si="40">ROUND(((E388-D388)*100/D388),2)</f>
        <v>-21.06</v>
      </c>
      <c r="F777" s="369">
        <f t="shared" ref="F777:F779" si="41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39"/>
        <v>#VALUE!</v>
      </c>
      <c r="D778" s="369">
        <f t="shared" si="39"/>
        <v>30.51</v>
      </c>
      <c r="E778" s="369">
        <f t="shared" si="40"/>
        <v>-23.38</v>
      </c>
      <c r="F778" s="369">
        <f t="shared" si="41"/>
        <v>30.51</v>
      </c>
    </row>
    <row r="779" spans="1:6" s="325" customFormat="1" ht="13.8">
      <c r="A779" s="329"/>
      <c r="B779" s="329" t="s">
        <v>583</v>
      </c>
      <c r="C779" s="369" t="e">
        <f t="shared" si="39"/>
        <v>#VALUE!</v>
      </c>
      <c r="D779" s="369">
        <f t="shared" si="39"/>
        <v>26.68</v>
      </c>
      <c r="E779" s="369">
        <f t="shared" si="40"/>
        <v>-21.06</v>
      </c>
      <c r="F779" s="369">
        <f t="shared" si="41"/>
        <v>26.68</v>
      </c>
    </row>
    <row r="780" spans="1:6" s="325" customFormat="1" ht="13.8">
      <c r="A780" s="702" t="s">
        <v>174</v>
      </c>
      <c r="B780" s="704"/>
      <c r="C780" s="326" t="s">
        <v>586</v>
      </c>
      <c r="D780" s="326" t="s">
        <v>586</v>
      </c>
      <c r="E780" s="326" t="s">
        <v>586</v>
      </c>
      <c r="F780" s="326"/>
    </row>
    <row r="781" spans="1:6" s="325" customFormat="1" ht="13.8">
      <c r="A781" s="327"/>
      <c r="B781" s="327" t="s">
        <v>176</v>
      </c>
      <c r="C781" s="370">
        <f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42">ROUND((C4*100/C$3),2)</f>
        <v>16.02</v>
      </c>
      <c r="D782" s="370">
        <f t="shared" ref="D782:F782" si="43">ROUND((D4*100/D$3),2)</f>
        <v>12.57</v>
      </c>
      <c r="E782" s="370">
        <f t="shared" si="43"/>
        <v>16.02</v>
      </c>
      <c r="F782" s="370">
        <f t="shared" si="43"/>
        <v>12.57</v>
      </c>
    </row>
    <row r="783" spans="1:6" s="325" customFormat="1" ht="13.8">
      <c r="A783" s="327"/>
      <c r="B783" s="327" t="s">
        <v>178</v>
      </c>
      <c r="C783" s="370">
        <f t="shared" ref="C783" si="44">ROUND((C5*100/C$3),2)</f>
        <v>10.26</v>
      </c>
      <c r="D783" s="370">
        <f t="shared" ref="D783:F783" si="45">ROUND((D5*100/D$3),2)</f>
        <v>7.96</v>
      </c>
      <c r="E783" s="370">
        <f t="shared" si="45"/>
        <v>10.26</v>
      </c>
      <c r="F783" s="370">
        <f t="shared" si="45"/>
        <v>7.96</v>
      </c>
    </row>
    <row r="784" spans="1:6" s="325" customFormat="1" ht="13.8">
      <c r="A784" s="329"/>
      <c r="B784" s="329" t="s">
        <v>179</v>
      </c>
      <c r="C784" s="370">
        <f t="shared" ref="C784" si="46">ROUND((C6*100/C$3),2)</f>
        <v>1.23</v>
      </c>
      <c r="D784" s="370">
        <f t="shared" ref="D784:F784" si="47">ROUND((D6*100/D$3),2)</f>
        <v>0.96</v>
      </c>
      <c r="E784" s="370">
        <f t="shared" si="47"/>
        <v>1.23</v>
      </c>
      <c r="F784" s="370">
        <f t="shared" si="47"/>
        <v>0.96</v>
      </c>
    </row>
    <row r="785" spans="1:6" s="325" customFormat="1" ht="13.8">
      <c r="A785" s="327"/>
      <c r="B785" s="327" t="s">
        <v>180</v>
      </c>
      <c r="C785" s="370">
        <f t="shared" ref="C785" si="48">ROUND((C7*100/C$3),2)</f>
        <v>0.01</v>
      </c>
      <c r="D785" s="370">
        <f t="shared" ref="D785:F785" si="49">ROUND((D7*100/D$3),2)</f>
        <v>0.02</v>
      </c>
      <c r="E785" s="370">
        <f t="shared" si="49"/>
        <v>0.01</v>
      </c>
      <c r="F785" s="370">
        <f t="shared" si="49"/>
        <v>0.02</v>
      </c>
    </row>
    <row r="786" spans="1:6" s="325" customFormat="1" ht="13.8">
      <c r="A786" s="329"/>
      <c r="B786" s="329" t="s">
        <v>181</v>
      </c>
      <c r="C786" s="370">
        <f t="shared" ref="C786" si="50">ROUND((C8*100/C$3),2)</f>
        <v>0.09</v>
      </c>
      <c r="D786" s="370">
        <f t="shared" ref="D786:F786" si="51">ROUND((D8*100/D$3),2)</f>
        <v>0.01</v>
      </c>
      <c r="E786" s="370">
        <f t="shared" si="51"/>
        <v>0.09</v>
      </c>
      <c r="F786" s="370">
        <f t="shared" si="51"/>
        <v>0.01</v>
      </c>
    </row>
    <row r="787" spans="1:6" s="325" customFormat="1" ht="13.8">
      <c r="A787" s="327"/>
      <c r="B787" s="327" t="s">
        <v>182</v>
      </c>
      <c r="C787" s="370">
        <f t="shared" ref="C787" si="52">ROUND((C9*100/C$3),2)</f>
        <v>0.09</v>
      </c>
      <c r="D787" s="370">
        <f t="shared" ref="D787:F787" si="53">ROUND((D9*100/D$3),2)</f>
        <v>0.04</v>
      </c>
      <c r="E787" s="370">
        <f t="shared" si="53"/>
        <v>0.09</v>
      </c>
      <c r="F787" s="370">
        <f t="shared" si="53"/>
        <v>0.04</v>
      </c>
    </row>
    <row r="788" spans="1:6" s="325" customFormat="1" ht="13.8">
      <c r="A788" s="329"/>
      <c r="B788" s="329" t="s">
        <v>183</v>
      </c>
      <c r="C788" s="370">
        <f t="shared" ref="C788" si="54">ROUND((C10*100/C$3),2)</f>
        <v>0.91</v>
      </c>
      <c r="D788" s="370">
        <f t="shared" ref="D788:F788" si="55">ROUND((D10*100/D$3),2)</f>
        <v>0.8</v>
      </c>
      <c r="E788" s="370">
        <f t="shared" si="55"/>
        <v>0.91</v>
      </c>
      <c r="F788" s="370">
        <f t="shared" si="55"/>
        <v>0.8</v>
      </c>
    </row>
    <row r="789" spans="1:6" s="325" customFormat="1" ht="13.8">
      <c r="A789" s="327"/>
      <c r="B789" s="327" t="s">
        <v>184</v>
      </c>
      <c r="C789" s="370">
        <f t="shared" ref="C789" si="56">ROUND((C11*100/C$3),2)</f>
        <v>0.13</v>
      </c>
      <c r="D789" s="370">
        <f t="shared" ref="D789:F789" si="57">ROUND((D11*100/D$3),2)</f>
        <v>0.08</v>
      </c>
      <c r="E789" s="370">
        <f t="shared" si="57"/>
        <v>0.13</v>
      </c>
      <c r="F789" s="370">
        <f t="shared" si="57"/>
        <v>0.08</v>
      </c>
    </row>
    <row r="790" spans="1:6" s="325" customFormat="1" ht="13.8">
      <c r="A790" s="329"/>
      <c r="B790" s="329" t="s">
        <v>185</v>
      </c>
      <c r="C790" s="370">
        <f t="shared" ref="C790" si="58">ROUND((C12*100/C$3),2)</f>
        <v>3.11</v>
      </c>
      <c r="D790" s="370">
        <f t="shared" ref="D790:F790" si="59">ROUND((D12*100/D$3),2)</f>
        <v>2.41</v>
      </c>
      <c r="E790" s="370">
        <f t="shared" si="59"/>
        <v>3.11</v>
      </c>
      <c r="F790" s="370">
        <f t="shared" si="59"/>
        <v>2.41</v>
      </c>
    </row>
    <row r="791" spans="1:6" s="325" customFormat="1" ht="13.8">
      <c r="A791" s="327"/>
      <c r="B791" s="327" t="s">
        <v>186</v>
      </c>
      <c r="C791" s="370">
        <f t="shared" ref="C791" si="60">ROUND((C13*100/C$3),2)</f>
        <v>2.79</v>
      </c>
      <c r="D791" s="370">
        <f t="shared" ref="D791:F791" si="61">ROUND((D13*100/D$3),2)</f>
        <v>2.2200000000000002</v>
      </c>
      <c r="E791" s="370">
        <f t="shared" si="61"/>
        <v>2.79</v>
      </c>
      <c r="F791" s="370">
        <f t="shared" si="61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62">ROUND((C14*100/C$3),2)</f>
        <v>0.32</v>
      </c>
      <c r="D792" s="370">
        <f t="shared" ref="D792:F792" si="63">ROUND((D14*100/D$3),2)</f>
        <v>0.18</v>
      </c>
      <c r="E792" s="370">
        <f t="shared" si="63"/>
        <v>0.32</v>
      </c>
      <c r="F792" s="370">
        <f t="shared" si="63"/>
        <v>0.18</v>
      </c>
    </row>
    <row r="793" spans="1:6" s="325" customFormat="1" ht="13.8">
      <c r="A793" s="327"/>
      <c r="B793" s="327" t="s">
        <v>188</v>
      </c>
      <c r="C793" s="370">
        <f t="shared" ref="C793" si="64">ROUND((C15*100/C$3),2)</f>
        <v>0.53</v>
      </c>
      <c r="D793" s="370">
        <f t="shared" ref="D793:F793" si="65">ROUND((D15*100/D$3),2)</f>
        <v>0.41</v>
      </c>
      <c r="E793" s="370">
        <f t="shared" si="65"/>
        <v>0.53</v>
      </c>
      <c r="F793" s="370">
        <f t="shared" si="65"/>
        <v>0.41</v>
      </c>
    </row>
    <row r="794" spans="1:6" s="325" customFormat="1" ht="13.8">
      <c r="A794" s="329"/>
      <c r="B794" s="329" t="s">
        <v>189</v>
      </c>
      <c r="C794" s="370">
        <f t="shared" ref="C794" si="66">ROUND((C16*100/C$3),2)</f>
        <v>0.89</v>
      </c>
      <c r="D794" s="370">
        <f t="shared" ref="D794:F794" si="67">ROUND((D16*100/D$3),2)</f>
        <v>0.83</v>
      </c>
      <c r="E794" s="370">
        <f t="shared" si="67"/>
        <v>0.89</v>
      </c>
      <c r="F794" s="370">
        <f t="shared" si="67"/>
        <v>0.83</v>
      </c>
    </row>
    <row r="795" spans="1:6" s="325" customFormat="1" ht="13.8">
      <c r="A795" s="327"/>
      <c r="B795" s="327" t="s">
        <v>190</v>
      </c>
      <c r="C795" s="370">
        <f t="shared" ref="C795" si="68">ROUND((C17*100/C$3),2)</f>
        <v>25.39</v>
      </c>
      <c r="D795" s="370">
        <f t="shared" ref="D795:F795" si="69">ROUND((D17*100/D$3),2)</f>
        <v>27.19</v>
      </c>
      <c r="E795" s="370">
        <f t="shared" si="69"/>
        <v>25.39</v>
      </c>
      <c r="F795" s="370">
        <f t="shared" si="69"/>
        <v>27.19</v>
      </c>
    </row>
    <row r="796" spans="1:6" s="325" customFormat="1" ht="13.8">
      <c r="A796" s="329"/>
      <c r="B796" s="329" t="s">
        <v>191</v>
      </c>
      <c r="C796" s="370">
        <f t="shared" ref="C796" si="70">ROUND((C18*100/C$3),2)</f>
        <v>0.03</v>
      </c>
      <c r="D796" s="370">
        <f t="shared" ref="D796:F796" si="71">ROUND((D18*100/D$3),2)</f>
        <v>0.03</v>
      </c>
      <c r="E796" s="370">
        <f t="shared" si="71"/>
        <v>0.03</v>
      </c>
      <c r="F796" s="370">
        <f t="shared" si="71"/>
        <v>0.03</v>
      </c>
    </row>
    <row r="797" spans="1:6" s="325" customFormat="1" ht="13.8">
      <c r="A797" s="327"/>
      <c r="B797" s="327" t="s">
        <v>192</v>
      </c>
      <c r="C797" s="370">
        <f t="shared" ref="C797" si="72">ROUND((C19*100/C$3),2)</f>
        <v>0.01</v>
      </c>
      <c r="D797" s="370">
        <f t="shared" ref="D797:F797" si="73">ROUND((D19*100/D$3),2)</f>
        <v>0.01</v>
      </c>
      <c r="E797" s="370">
        <f t="shared" si="73"/>
        <v>0.01</v>
      </c>
      <c r="F797" s="370">
        <f t="shared" si="73"/>
        <v>0.01</v>
      </c>
    </row>
    <row r="798" spans="1:6" s="325" customFormat="1" ht="13.8">
      <c r="A798" s="329"/>
      <c r="B798" s="329" t="s">
        <v>193</v>
      </c>
      <c r="C798" s="370">
        <f t="shared" ref="C798" si="74">ROUND((C20*100/C$3),2)</f>
        <v>0</v>
      </c>
      <c r="D798" s="370">
        <f t="shared" ref="D798:F798" si="75">ROUND((D20*100/D$3),2)</f>
        <v>0</v>
      </c>
      <c r="E798" s="370">
        <f t="shared" si="75"/>
        <v>0</v>
      </c>
      <c r="F798" s="370">
        <f t="shared" si="75"/>
        <v>0</v>
      </c>
    </row>
    <row r="799" spans="1:6" s="325" customFormat="1" ht="13.8">
      <c r="A799" s="327"/>
      <c r="B799" s="327" t="s">
        <v>194</v>
      </c>
      <c r="C799" s="370">
        <f t="shared" ref="C799" si="76">ROUND((C21*100/C$3),2)</f>
        <v>0</v>
      </c>
      <c r="D799" s="370">
        <f t="shared" ref="D799:F799" si="77">ROUND((D21*100/D$3),2)</f>
        <v>0</v>
      </c>
      <c r="E799" s="370">
        <f t="shared" si="77"/>
        <v>0</v>
      </c>
      <c r="F799" s="370">
        <f t="shared" si="77"/>
        <v>0</v>
      </c>
    </row>
    <row r="800" spans="1:6" s="325" customFormat="1" ht="13.8">
      <c r="A800" s="329"/>
      <c r="B800" s="329" t="s">
        <v>195</v>
      </c>
      <c r="C800" s="370">
        <f t="shared" ref="C800" si="78">ROUND((C22*100/C$3),2)</f>
        <v>0</v>
      </c>
      <c r="D800" s="370">
        <f t="shared" ref="D800:F800" si="79">ROUND((D22*100/D$3),2)</f>
        <v>0</v>
      </c>
      <c r="E800" s="370">
        <f t="shared" si="79"/>
        <v>0</v>
      </c>
      <c r="F800" s="370">
        <f t="shared" si="79"/>
        <v>0</v>
      </c>
    </row>
    <row r="801" spans="1:6" s="325" customFormat="1" ht="13.8">
      <c r="A801" s="327"/>
      <c r="B801" s="327" t="s">
        <v>196</v>
      </c>
      <c r="C801" s="370">
        <f t="shared" ref="C801" si="80">ROUND((C23*100/C$3),2)</f>
        <v>0.01</v>
      </c>
      <c r="D801" s="370">
        <f t="shared" ref="D801:F801" si="81">ROUND((D23*100/D$3),2)</f>
        <v>0.01</v>
      </c>
      <c r="E801" s="370">
        <f t="shared" si="81"/>
        <v>0.01</v>
      </c>
      <c r="F801" s="370">
        <f t="shared" si="81"/>
        <v>0.01</v>
      </c>
    </row>
    <row r="802" spans="1:6" s="325" customFormat="1" ht="13.8">
      <c r="A802" s="329"/>
      <c r="B802" s="329" t="s">
        <v>197</v>
      </c>
      <c r="C802" s="370">
        <f t="shared" ref="C802" si="82">ROUND((C24*100/C$3),2)</f>
        <v>0</v>
      </c>
      <c r="D802" s="370">
        <f t="shared" ref="D802:F802" si="83">ROUND((D24*100/D$3),2)</f>
        <v>0</v>
      </c>
      <c r="E802" s="370">
        <f t="shared" si="83"/>
        <v>0</v>
      </c>
      <c r="F802" s="370">
        <f t="shared" si="83"/>
        <v>0</v>
      </c>
    </row>
    <row r="803" spans="1:6" s="325" customFormat="1" ht="13.8">
      <c r="A803" s="327"/>
      <c r="B803" s="327" t="s">
        <v>198</v>
      </c>
      <c r="C803" s="370">
        <f t="shared" ref="C803" si="84">ROUND((C25*100/C$3),2)</f>
        <v>0</v>
      </c>
      <c r="D803" s="370">
        <f t="shared" ref="D803:F803" si="85">ROUND((D25*100/D$3),2)</f>
        <v>0</v>
      </c>
      <c r="E803" s="370">
        <f t="shared" si="85"/>
        <v>0</v>
      </c>
      <c r="F803" s="370">
        <f t="shared" si="85"/>
        <v>0</v>
      </c>
    </row>
    <row r="804" spans="1:6" s="325" customFormat="1" ht="13.8">
      <c r="A804" s="329"/>
      <c r="B804" s="329" t="s">
        <v>199</v>
      </c>
      <c r="C804" s="370">
        <f t="shared" ref="C804" si="86">ROUND((C26*100/C$3),2)</f>
        <v>0.02</v>
      </c>
      <c r="D804" s="370">
        <f t="shared" ref="D804:F804" si="87">ROUND((D26*100/D$3),2)</f>
        <v>0.02</v>
      </c>
      <c r="E804" s="370">
        <f t="shared" si="87"/>
        <v>0.02</v>
      </c>
      <c r="F804" s="370">
        <f t="shared" si="87"/>
        <v>0.02</v>
      </c>
    </row>
    <row r="805" spans="1:6" s="325" customFormat="1" ht="13.8">
      <c r="A805" s="327"/>
      <c r="B805" s="327" t="s">
        <v>200</v>
      </c>
      <c r="C805" s="370">
        <f t="shared" ref="C805" si="88">ROUND((C27*100/C$3),2)</f>
        <v>1.58</v>
      </c>
      <c r="D805" s="370">
        <f t="shared" ref="D805:F805" si="89">ROUND((D27*100/D$3),2)</f>
        <v>1.6</v>
      </c>
      <c r="E805" s="370">
        <f t="shared" si="89"/>
        <v>1.58</v>
      </c>
      <c r="F805" s="370">
        <f t="shared" si="89"/>
        <v>1.6</v>
      </c>
    </row>
    <row r="806" spans="1:6" s="325" customFormat="1" ht="13.8">
      <c r="A806" s="329"/>
      <c r="B806" s="329" t="s">
        <v>201</v>
      </c>
      <c r="C806" s="370">
        <f t="shared" ref="C806" si="90">ROUND((C28*100/C$3),2)</f>
        <v>0.94</v>
      </c>
      <c r="D806" s="370">
        <f t="shared" ref="D806:F806" si="91">ROUND((D28*100/D$3),2)</f>
        <v>0.9</v>
      </c>
      <c r="E806" s="370">
        <f t="shared" si="91"/>
        <v>0.94</v>
      </c>
      <c r="F806" s="370">
        <f t="shared" si="91"/>
        <v>0.9</v>
      </c>
    </row>
    <row r="807" spans="1:6" s="325" customFormat="1" ht="13.8">
      <c r="A807" s="327"/>
      <c r="B807" s="327" t="s">
        <v>202</v>
      </c>
      <c r="C807" s="370">
        <f t="shared" ref="C807" si="92">ROUND((C29*100/C$3),2)</f>
        <v>0.32</v>
      </c>
      <c r="D807" s="370">
        <f t="shared" ref="D807:F807" si="93">ROUND((D29*100/D$3),2)</f>
        <v>0.23</v>
      </c>
      <c r="E807" s="370">
        <f t="shared" si="93"/>
        <v>0.32</v>
      </c>
      <c r="F807" s="370">
        <f t="shared" si="93"/>
        <v>0.23</v>
      </c>
    </row>
    <row r="808" spans="1:6" s="325" customFormat="1" ht="13.8">
      <c r="A808" s="329"/>
      <c r="B808" s="329" t="s">
        <v>203</v>
      </c>
      <c r="C808" s="370">
        <f t="shared" ref="C808" si="94">ROUND((C30*100/C$3),2)</f>
        <v>0.09</v>
      </c>
      <c r="D808" s="370">
        <f t="shared" ref="D808:F808" si="95">ROUND((D30*100/D$3),2)</f>
        <v>0.09</v>
      </c>
      <c r="E808" s="370">
        <f t="shared" si="95"/>
        <v>0.09</v>
      </c>
      <c r="F808" s="370">
        <f t="shared" si="95"/>
        <v>0.09</v>
      </c>
    </row>
    <row r="809" spans="1:6" s="325" customFormat="1" ht="13.8">
      <c r="A809" s="327"/>
      <c r="B809" s="327" t="s">
        <v>204</v>
      </c>
      <c r="C809" s="370">
        <f t="shared" ref="C809" si="96">ROUND((C31*100/C$3),2)</f>
        <v>0.52</v>
      </c>
      <c r="D809" s="370">
        <f t="shared" ref="D809:F809" si="97">ROUND((D31*100/D$3),2)</f>
        <v>0.57999999999999996</v>
      </c>
      <c r="E809" s="370">
        <f t="shared" si="97"/>
        <v>0.52</v>
      </c>
      <c r="F809" s="370">
        <f t="shared" si="97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98">ROUND((C32*100/C$3),2)</f>
        <v>0.2</v>
      </c>
      <c r="D810" s="370">
        <f t="shared" ref="D810:F810" si="99">ROUND((D32*100/D$3),2)</f>
        <v>0.21</v>
      </c>
      <c r="E810" s="370">
        <f t="shared" si="99"/>
        <v>0.2</v>
      </c>
      <c r="F810" s="370">
        <f t="shared" si="99"/>
        <v>0.21</v>
      </c>
    </row>
    <row r="811" spans="1:6" s="325" customFormat="1" ht="13.8">
      <c r="A811" s="327"/>
      <c r="B811" s="327" t="s">
        <v>206</v>
      </c>
      <c r="C811" s="370">
        <f t="shared" ref="C811" si="100">ROUND((C33*100/C$3),2)</f>
        <v>0.17</v>
      </c>
      <c r="D811" s="370">
        <f t="shared" ref="D811:F811" si="101">ROUND((D33*100/D$3),2)</f>
        <v>0.18</v>
      </c>
      <c r="E811" s="370">
        <f t="shared" si="101"/>
        <v>0.17</v>
      </c>
      <c r="F811" s="370">
        <f t="shared" si="101"/>
        <v>0.18</v>
      </c>
    </row>
    <row r="812" spans="1:6" s="325" customFormat="1" ht="13.8">
      <c r="A812" s="329"/>
      <c r="B812" s="329" t="s">
        <v>207</v>
      </c>
      <c r="C812" s="370">
        <f t="shared" ref="C812" si="102">ROUND((C34*100/C$3),2)</f>
        <v>0.02</v>
      </c>
      <c r="D812" s="370">
        <f t="shared" ref="D812:F812" si="103">ROUND((D34*100/D$3),2)</f>
        <v>0.02</v>
      </c>
      <c r="E812" s="370">
        <f t="shared" si="103"/>
        <v>0.02</v>
      </c>
      <c r="F812" s="370">
        <f t="shared" si="103"/>
        <v>0.02</v>
      </c>
    </row>
    <row r="813" spans="1:6" s="325" customFormat="1" ht="13.8">
      <c r="A813" s="327"/>
      <c r="B813" s="327" t="s">
        <v>208</v>
      </c>
      <c r="C813" s="370">
        <f t="shared" ref="C813" si="104">ROUND((C35*100/C$3),2)</f>
        <v>0.01</v>
      </c>
      <c r="D813" s="370">
        <f t="shared" ref="D813:F813" si="105">ROUND((D35*100/D$3),2)</f>
        <v>0.01</v>
      </c>
      <c r="E813" s="370">
        <f t="shared" si="105"/>
        <v>0.01</v>
      </c>
      <c r="F813" s="370">
        <f t="shared" si="105"/>
        <v>0.01</v>
      </c>
    </row>
    <row r="814" spans="1:6" s="325" customFormat="1" ht="13.8">
      <c r="A814" s="329"/>
      <c r="B814" s="329" t="s">
        <v>209</v>
      </c>
      <c r="C814" s="370">
        <f t="shared" ref="C814" si="106">ROUND((C36*100/C$3),2)</f>
        <v>0.04</v>
      </c>
      <c r="D814" s="370">
        <f t="shared" ref="D814:F814" si="107">ROUND((D36*100/D$3),2)</f>
        <v>0.03</v>
      </c>
      <c r="E814" s="370">
        <f t="shared" si="107"/>
        <v>0.04</v>
      </c>
      <c r="F814" s="370">
        <f t="shared" si="107"/>
        <v>0.03</v>
      </c>
    </row>
    <row r="815" spans="1:6" s="325" customFormat="1" ht="13.8">
      <c r="A815" s="327"/>
      <c r="B815" s="327" t="s">
        <v>210</v>
      </c>
      <c r="C815" s="370">
        <f t="shared" ref="C815" si="108">ROUND((C37*100/C$3),2)</f>
        <v>0.03</v>
      </c>
      <c r="D815" s="370">
        <f t="shared" ref="D815:F815" si="109">ROUND((D37*100/D$3),2)</f>
        <v>0.03</v>
      </c>
      <c r="E815" s="370">
        <f t="shared" si="109"/>
        <v>0.03</v>
      </c>
      <c r="F815" s="370">
        <f t="shared" si="109"/>
        <v>0.03</v>
      </c>
    </row>
    <row r="816" spans="1:6" s="325" customFormat="1" ht="13.8">
      <c r="A816" s="329"/>
      <c r="B816" s="329" t="s">
        <v>211</v>
      </c>
      <c r="C816" s="370">
        <f t="shared" ref="C816" si="110">ROUND((C38*100/C$3),2)</f>
        <v>0.01</v>
      </c>
      <c r="D816" s="370">
        <f t="shared" ref="D816:F816" si="111">ROUND((D38*100/D$3),2)</f>
        <v>0</v>
      </c>
      <c r="E816" s="370">
        <f t="shared" si="111"/>
        <v>0.01</v>
      </c>
      <c r="F816" s="370">
        <f t="shared" si="111"/>
        <v>0</v>
      </c>
    </row>
    <row r="817" spans="1:6" s="325" customFormat="1" ht="13.8">
      <c r="A817" s="327"/>
      <c r="B817" s="327" t="s">
        <v>212</v>
      </c>
      <c r="C817" s="370">
        <f t="shared" ref="C817" si="112">ROUND((C39*100/C$3),2)</f>
        <v>0</v>
      </c>
      <c r="D817" s="370">
        <f t="shared" ref="D817:F817" si="113">ROUND((D39*100/D$3),2)</f>
        <v>0</v>
      </c>
      <c r="E817" s="370">
        <f t="shared" si="113"/>
        <v>0</v>
      </c>
      <c r="F817" s="370">
        <f t="shared" si="113"/>
        <v>0</v>
      </c>
    </row>
    <row r="818" spans="1:6" s="325" customFormat="1" ht="13.8">
      <c r="A818" s="329"/>
      <c r="B818" s="329" t="s">
        <v>213</v>
      </c>
      <c r="C818" s="370">
        <f t="shared" ref="C818" si="114">ROUND((C40*100/C$3),2)</f>
        <v>0.41</v>
      </c>
      <c r="D818" s="370">
        <f t="shared" ref="D818:F818" si="115">ROUND((D40*100/D$3),2)</f>
        <v>0.46</v>
      </c>
      <c r="E818" s="370">
        <f t="shared" si="115"/>
        <v>0.41</v>
      </c>
      <c r="F818" s="370">
        <f t="shared" si="115"/>
        <v>0.46</v>
      </c>
    </row>
    <row r="819" spans="1:6" s="325" customFormat="1" ht="13.8">
      <c r="A819" s="327"/>
      <c r="B819" s="327" t="s">
        <v>214</v>
      </c>
      <c r="C819" s="370">
        <f t="shared" ref="C819" si="116">ROUND((C41*100/C$3),2)</f>
        <v>0.01</v>
      </c>
      <c r="D819" s="370">
        <f t="shared" ref="D819:F819" si="117">ROUND((D41*100/D$3),2)</f>
        <v>0.01</v>
      </c>
      <c r="E819" s="370">
        <f t="shared" si="117"/>
        <v>0.01</v>
      </c>
      <c r="F819" s="370">
        <f t="shared" si="117"/>
        <v>0.01</v>
      </c>
    </row>
    <row r="820" spans="1:6" s="325" customFormat="1" ht="13.8">
      <c r="A820" s="329"/>
      <c r="B820" s="329" t="s">
        <v>215</v>
      </c>
      <c r="C820" s="370">
        <f t="shared" ref="C820" si="118">ROUND((C42*100/C$3),2)</f>
        <v>0.41</v>
      </c>
      <c r="D820" s="370">
        <f t="shared" ref="D820:F820" si="119">ROUND((D42*100/D$3),2)</f>
        <v>0.45</v>
      </c>
      <c r="E820" s="370">
        <f t="shared" si="119"/>
        <v>0.41</v>
      </c>
      <c r="F820" s="370">
        <f t="shared" si="119"/>
        <v>0.45</v>
      </c>
    </row>
    <row r="821" spans="1:6" s="325" customFormat="1" ht="13.8">
      <c r="A821" s="327"/>
      <c r="B821" s="327" t="s">
        <v>216</v>
      </c>
      <c r="C821" s="370">
        <f t="shared" ref="C821" si="120">ROUND((C43*100/C$3),2)</f>
        <v>0.24</v>
      </c>
      <c r="D821" s="370">
        <f t="shared" ref="D821:F821" si="121">ROUND((D43*100/D$3),2)</f>
        <v>0.23</v>
      </c>
      <c r="E821" s="370">
        <f t="shared" si="121"/>
        <v>0.24</v>
      </c>
      <c r="F821" s="370">
        <f t="shared" si="121"/>
        <v>0.23</v>
      </c>
    </row>
    <row r="822" spans="1:6" s="325" customFormat="1" ht="13.8">
      <c r="A822" s="329"/>
      <c r="B822" s="329" t="s">
        <v>217</v>
      </c>
      <c r="C822" s="370">
        <f t="shared" ref="C822" si="122">ROUND((C44*100/C$3),2)</f>
        <v>0.09</v>
      </c>
      <c r="D822" s="370">
        <f t="shared" ref="D822:F822" si="123">ROUND((D44*100/D$3),2)</f>
        <v>0.08</v>
      </c>
      <c r="E822" s="370">
        <f t="shared" si="123"/>
        <v>0.09</v>
      </c>
      <c r="F822" s="370">
        <f t="shared" si="123"/>
        <v>0.08</v>
      </c>
    </row>
    <row r="823" spans="1:6" s="325" customFormat="1" ht="13.8">
      <c r="A823" s="327"/>
      <c r="B823" s="327" t="s">
        <v>218</v>
      </c>
      <c r="C823" s="370">
        <f t="shared" ref="C823" si="124">ROUND((C45*100/C$3),2)</f>
        <v>0.15</v>
      </c>
      <c r="D823" s="370">
        <f t="shared" ref="D823:F823" si="125">ROUND((D45*100/D$3),2)</f>
        <v>0.15</v>
      </c>
      <c r="E823" s="370">
        <f t="shared" si="125"/>
        <v>0.15</v>
      </c>
      <c r="F823" s="370">
        <f t="shared" si="125"/>
        <v>0.15</v>
      </c>
    </row>
    <row r="824" spans="1:6" s="325" customFormat="1" ht="13.8">
      <c r="A824" s="329"/>
      <c r="B824" s="329" t="s">
        <v>219</v>
      </c>
      <c r="C824" s="370">
        <f t="shared" ref="C824" si="126">ROUND((C46*100/C$3),2)</f>
        <v>7.2</v>
      </c>
      <c r="D824" s="370">
        <f t="shared" ref="D824:F824" si="127">ROUND((D46*100/D$3),2)</f>
        <v>7.41</v>
      </c>
      <c r="E824" s="370">
        <f t="shared" si="127"/>
        <v>7.2</v>
      </c>
      <c r="F824" s="370">
        <f t="shared" si="127"/>
        <v>7.41</v>
      </c>
    </row>
    <row r="825" spans="1:6" s="325" customFormat="1" ht="13.8">
      <c r="A825" s="327"/>
      <c r="B825" s="327" t="s">
        <v>220</v>
      </c>
      <c r="C825" s="370">
        <f t="shared" ref="C825" si="128">ROUND((C47*100/C$3),2)</f>
        <v>0.1</v>
      </c>
      <c r="D825" s="370">
        <f t="shared" ref="D825:F825" si="129">ROUND((D47*100/D$3),2)</f>
        <v>0.11</v>
      </c>
      <c r="E825" s="370">
        <f t="shared" si="129"/>
        <v>0.1</v>
      </c>
      <c r="F825" s="370">
        <f t="shared" si="129"/>
        <v>0.11</v>
      </c>
    </row>
    <row r="826" spans="1:6" s="325" customFormat="1" ht="13.8">
      <c r="A826" s="329"/>
      <c r="B826" s="329" t="s">
        <v>221</v>
      </c>
      <c r="C826" s="370">
        <f t="shared" ref="C826" si="130">ROUND((C48*100/C$3),2)</f>
        <v>0.13</v>
      </c>
      <c r="D826" s="370">
        <f t="shared" ref="D826:F826" si="131">ROUND((D48*100/D$3),2)</f>
        <v>0.1</v>
      </c>
      <c r="E826" s="370">
        <f t="shared" si="131"/>
        <v>0.13</v>
      </c>
      <c r="F826" s="370">
        <f t="shared" si="131"/>
        <v>0.1</v>
      </c>
    </row>
    <row r="827" spans="1:6" s="325" customFormat="1" ht="13.8">
      <c r="A827" s="327"/>
      <c r="B827" s="327" t="s">
        <v>222</v>
      </c>
      <c r="C827" s="370">
        <f t="shared" ref="C827" si="132">ROUND((C49*100/C$3),2)</f>
        <v>6.02</v>
      </c>
      <c r="D827" s="370">
        <f t="shared" ref="D827:F827" si="133">ROUND((D49*100/D$3),2)</f>
        <v>6.16</v>
      </c>
      <c r="E827" s="370">
        <f t="shared" si="133"/>
        <v>6.02</v>
      </c>
      <c r="F827" s="370">
        <f t="shared" si="133"/>
        <v>6.16</v>
      </c>
    </row>
    <row r="828" spans="1:6" s="325" customFormat="1" ht="13.8">
      <c r="A828" s="329"/>
      <c r="B828" s="329" t="s">
        <v>223</v>
      </c>
      <c r="C828" s="370">
        <f t="shared" ref="C828" si="134">ROUND((C50*100/C$3),2)</f>
        <v>1.38</v>
      </c>
      <c r="D828" s="370">
        <f t="shared" ref="D828:F828" si="135">ROUND((D50*100/D$3),2)</f>
        <v>1.35</v>
      </c>
      <c r="E828" s="370">
        <f t="shared" si="135"/>
        <v>1.38</v>
      </c>
      <c r="F828" s="370">
        <f t="shared" si="135"/>
        <v>1.35</v>
      </c>
    </row>
    <row r="829" spans="1:6" s="325" customFormat="1" ht="13.8">
      <c r="A829" s="327"/>
      <c r="B829" s="327" t="s">
        <v>224</v>
      </c>
      <c r="C829" s="370">
        <f t="shared" ref="C829" si="136">ROUND((C51*100/C$3),2)</f>
        <v>7.0000000000000007E-2</v>
      </c>
      <c r="D829" s="370">
        <f t="shared" ref="D829:F829" si="137">ROUND((D51*100/D$3),2)</f>
        <v>0.08</v>
      </c>
      <c r="E829" s="370">
        <f t="shared" si="137"/>
        <v>7.0000000000000007E-2</v>
      </c>
      <c r="F829" s="370">
        <f t="shared" si="137"/>
        <v>0.08</v>
      </c>
    </row>
    <row r="830" spans="1:6" s="325" customFormat="1" ht="13.8">
      <c r="A830" s="329"/>
      <c r="B830" s="329" t="s">
        <v>225</v>
      </c>
      <c r="C830" s="370">
        <f t="shared" ref="C830" si="138">ROUND((C52*100/C$3),2)</f>
        <v>1.01</v>
      </c>
      <c r="D830" s="370">
        <f t="shared" ref="D830:F830" si="139">ROUND((D52*100/D$3),2)</f>
        <v>1.01</v>
      </c>
      <c r="E830" s="370">
        <f t="shared" si="139"/>
        <v>1.01</v>
      </c>
      <c r="F830" s="370">
        <f t="shared" si="139"/>
        <v>1.01</v>
      </c>
    </row>
    <row r="831" spans="1:6" s="325" customFormat="1" ht="13.8">
      <c r="A831" s="327"/>
      <c r="B831" s="327" t="s">
        <v>226</v>
      </c>
      <c r="C831" s="370">
        <f t="shared" ref="C831" si="140">ROUND((C53*100/C$3),2)</f>
        <v>0.41</v>
      </c>
      <c r="D831" s="370">
        <f t="shared" ref="D831:F831" si="141">ROUND((D53*100/D$3),2)</f>
        <v>0.41</v>
      </c>
      <c r="E831" s="370">
        <f t="shared" si="141"/>
        <v>0.41</v>
      </c>
      <c r="F831" s="370">
        <f t="shared" si="141"/>
        <v>0.41</v>
      </c>
    </row>
    <row r="832" spans="1:6" s="325" customFormat="1" ht="13.8">
      <c r="A832" s="329"/>
      <c r="B832" s="329" t="s">
        <v>227</v>
      </c>
      <c r="C832" s="370">
        <f t="shared" ref="C832" si="142">ROUND((C54*100/C$3),2)</f>
        <v>0.68</v>
      </c>
      <c r="D832" s="370">
        <f t="shared" ref="D832:F832" si="143">ROUND((D54*100/D$3),2)</f>
        <v>0.56999999999999995</v>
      </c>
      <c r="E832" s="370">
        <f t="shared" si="143"/>
        <v>0.68</v>
      </c>
      <c r="F832" s="370">
        <f t="shared" si="143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44">ROUND((C55*100/C$3),2)</f>
        <v>0.23</v>
      </c>
      <c r="D833" s="370">
        <f t="shared" ref="D833:F833" si="145">ROUND((D55*100/D$3),2)</f>
        <v>0.25</v>
      </c>
      <c r="E833" s="370">
        <f t="shared" si="145"/>
        <v>0.23</v>
      </c>
      <c r="F833" s="370">
        <f t="shared" si="145"/>
        <v>0.25</v>
      </c>
    </row>
    <row r="834" spans="1:6" s="325" customFormat="1" ht="13.8">
      <c r="A834" s="329"/>
      <c r="B834" s="329" t="s">
        <v>229</v>
      </c>
      <c r="C834" s="370">
        <f t="shared" ref="C834" si="146">ROUND((C56*100/C$3),2)</f>
        <v>0.67</v>
      </c>
      <c r="D834" s="370">
        <f t="shared" ref="D834:F834" si="147">ROUND((D56*100/D$3),2)</f>
        <v>0.72</v>
      </c>
      <c r="E834" s="370">
        <f t="shared" si="147"/>
        <v>0.67</v>
      </c>
      <c r="F834" s="370">
        <f t="shared" si="147"/>
        <v>0.72</v>
      </c>
    </row>
    <row r="835" spans="1:6" s="325" customFormat="1" ht="13.8">
      <c r="A835" s="327"/>
      <c r="B835" s="327" t="s">
        <v>230</v>
      </c>
      <c r="C835" s="370">
        <f t="shared" ref="C835" si="148">ROUND((C57*100/C$3),2)</f>
        <v>0.19</v>
      </c>
      <c r="D835" s="370">
        <f t="shared" ref="D835:F835" si="149">ROUND((D57*100/D$3),2)</f>
        <v>0.17</v>
      </c>
      <c r="E835" s="370">
        <f t="shared" si="149"/>
        <v>0.19</v>
      </c>
      <c r="F835" s="370">
        <f t="shared" si="149"/>
        <v>0.17</v>
      </c>
    </row>
    <row r="836" spans="1:6" s="325" customFormat="1" ht="13.8">
      <c r="A836" s="329"/>
      <c r="B836" s="329" t="s">
        <v>231</v>
      </c>
      <c r="C836" s="370">
        <f t="shared" ref="C836" si="150">ROUND((C58*100/C$3),2)</f>
        <v>0.34</v>
      </c>
      <c r="D836" s="370">
        <f t="shared" ref="D836:F836" si="151">ROUND((D58*100/D$3),2)</f>
        <v>0.4</v>
      </c>
      <c r="E836" s="370">
        <f t="shared" si="151"/>
        <v>0.34</v>
      </c>
      <c r="F836" s="370">
        <f t="shared" si="151"/>
        <v>0.4</v>
      </c>
    </row>
    <row r="837" spans="1:6" s="325" customFormat="1" ht="13.8">
      <c r="A837" s="327"/>
      <c r="B837" s="327" t="s">
        <v>232</v>
      </c>
      <c r="C837" s="370">
        <f t="shared" ref="C837" si="152">ROUND((C59*100/C$3),2)</f>
        <v>0.06</v>
      </c>
      <c r="D837" s="370">
        <f t="shared" ref="D837:F837" si="153">ROUND((D59*100/D$3),2)</f>
        <v>0.09</v>
      </c>
      <c r="E837" s="370">
        <f t="shared" si="153"/>
        <v>0.06</v>
      </c>
      <c r="F837" s="370">
        <f t="shared" si="153"/>
        <v>0.09</v>
      </c>
    </row>
    <row r="838" spans="1:6" s="325" customFormat="1" ht="13.8">
      <c r="A838" s="329"/>
      <c r="B838" s="329" t="s">
        <v>233</v>
      </c>
      <c r="C838" s="370">
        <f t="shared" ref="C838" si="154">ROUND((C60*100/C$3),2)</f>
        <v>0.16</v>
      </c>
      <c r="D838" s="370">
        <f t="shared" ref="D838:F838" si="155">ROUND((D60*100/D$3),2)</f>
        <v>0.21</v>
      </c>
      <c r="E838" s="370">
        <f t="shared" si="155"/>
        <v>0.16</v>
      </c>
      <c r="F838" s="370">
        <f t="shared" si="155"/>
        <v>0.21</v>
      </c>
    </row>
    <row r="839" spans="1:6" s="325" customFormat="1" ht="13.8">
      <c r="A839" s="327"/>
      <c r="B839" s="327" t="s">
        <v>234</v>
      </c>
      <c r="C839" s="370">
        <f t="shared" ref="C839" si="156">ROUND((C61*100/C$3),2)</f>
        <v>0.82</v>
      </c>
      <c r="D839" s="370">
        <f t="shared" ref="D839:F839" si="157">ROUND((D61*100/D$3),2)</f>
        <v>0.9</v>
      </c>
      <c r="E839" s="370">
        <f t="shared" si="157"/>
        <v>0.82</v>
      </c>
      <c r="F839" s="370">
        <f t="shared" si="157"/>
        <v>0.9</v>
      </c>
    </row>
    <row r="840" spans="1:6" s="325" customFormat="1" ht="13.8">
      <c r="A840" s="329"/>
      <c r="B840" s="329" t="s">
        <v>235</v>
      </c>
      <c r="C840" s="370">
        <f t="shared" ref="C840" si="158">ROUND((C62*100/C$3),2)</f>
        <v>0.95</v>
      </c>
      <c r="D840" s="370">
        <f t="shared" ref="D840:F840" si="159">ROUND((D62*100/D$3),2)</f>
        <v>1.04</v>
      </c>
      <c r="E840" s="370">
        <f t="shared" si="159"/>
        <v>0.95</v>
      </c>
      <c r="F840" s="370">
        <f t="shared" si="159"/>
        <v>1.04</v>
      </c>
    </row>
    <row r="841" spans="1:6" s="325" customFormat="1" ht="13.8">
      <c r="A841" s="327"/>
      <c r="B841" s="327" t="s">
        <v>236</v>
      </c>
      <c r="C841" s="370">
        <f t="shared" ref="C841" si="160">ROUND((C63*100/C$3),2)</f>
        <v>7.11</v>
      </c>
      <c r="D841" s="370">
        <f t="shared" ref="D841:F841" si="161">ROUND((D63*100/D$3),2)</f>
        <v>9.26</v>
      </c>
      <c r="E841" s="370">
        <f t="shared" si="161"/>
        <v>7.11</v>
      </c>
      <c r="F841" s="370">
        <f t="shared" si="161"/>
        <v>9.26</v>
      </c>
    </row>
    <row r="842" spans="1:6" s="325" customFormat="1" ht="13.8">
      <c r="A842" s="329"/>
      <c r="B842" s="329" t="s">
        <v>237</v>
      </c>
      <c r="C842" s="370">
        <f t="shared" ref="C842" si="162">ROUND((C64*100/C$3),2)</f>
        <v>0.54</v>
      </c>
      <c r="D842" s="370">
        <f t="shared" ref="D842:F842" si="163">ROUND((D64*100/D$3),2)</f>
        <v>0.52</v>
      </c>
      <c r="E842" s="370">
        <f t="shared" si="163"/>
        <v>0.54</v>
      </c>
      <c r="F842" s="370">
        <f t="shared" si="163"/>
        <v>0.52</v>
      </c>
    </row>
    <row r="843" spans="1:6" s="325" customFormat="1" ht="27.6">
      <c r="A843" s="327"/>
      <c r="B843" s="327" t="s">
        <v>238</v>
      </c>
      <c r="C843" s="370">
        <f t="shared" ref="C843" si="164">ROUND((C65*100/C$3),2)</f>
        <v>1.61</v>
      </c>
      <c r="D843" s="370">
        <f t="shared" ref="D843:F843" si="165">ROUND((D65*100/D$3),2)</f>
        <v>2.57</v>
      </c>
      <c r="E843" s="370">
        <f t="shared" si="165"/>
        <v>1.61</v>
      </c>
      <c r="F843" s="370">
        <f t="shared" si="165"/>
        <v>2.57</v>
      </c>
    </row>
    <row r="844" spans="1:6" s="325" customFormat="1" ht="13.8">
      <c r="A844" s="329"/>
      <c r="B844" s="329" t="s">
        <v>239</v>
      </c>
      <c r="C844" s="370">
        <f t="shared" ref="C844" si="166">ROUND((C66*100/C$3),2)</f>
        <v>0.99</v>
      </c>
      <c r="D844" s="370">
        <f t="shared" ref="D844:F844" si="167">ROUND((D66*100/D$3),2)</f>
        <v>1.75</v>
      </c>
      <c r="E844" s="370">
        <f t="shared" si="167"/>
        <v>0.99</v>
      </c>
      <c r="F844" s="370">
        <f t="shared" si="167"/>
        <v>1.75</v>
      </c>
    </row>
    <row r="845" spans="1:6" s="325" customFormat="1" ht="13.8">
      <c r="A845" s="327"/>
      <c r="B845" s="327" t="s">
        <v>240</v>
      </c>
      <c r="C845" s="370">
        <f t="shared" ref="C845" si="168">ROUND((C67*100/C$3),2)</f>
        <v>0</v>
      </c>
      <c r="D845" s="370">
        <f t="shared" ref="D845:F845" si="169">ROUND((D67*100/D$3),2)</f>
        <v>0</v>
      </c>
      <c r="E845" s="370">
        <f t="shared" si="169"/>
        <v>0</v>
      </c>
      <c r="F845" s="370">
        <f t="shared" si="169"/>
        <v>0</v>
      </c>
    </row>
    <row r="846" spans="1:6" s="325" customFormat="1" ht="13.8">
      <c r="A846" s="329"/>
      <c r="B846" s="329" t="s">
        <v>241</v>
      </c>
      <c r="C846" s="370">
        <f t="shared" ref="C846" si="170">ROUND((C68*100/C$3),2)</f>
        <v>0.62</v>
      </c>
      <c r="D846" s="370">
        <f t="shared" ref="D846:F846" si="171">ROUND((D68*100/D$3),2)</f>
        <v>0.82</v>
      </c>
      <c r="E846" s="370">
        <f t="shared" si="171"/>
        <v>0.62</v>
      </c>
      <c r="F846" s="370">
        <f t="shared" si="171"/>
        <v>0.82</v>
      </c>
    </row>
    <row r="847" spans="1:6" s="325" customFormat="1" ht="13.8">
      <c r="A847" s="327"/>
      <c r="B847" s="327" t="s">
        <v>242</v>
      </c>
      <c r="C847" s="370">
        <f t="shared" ref="C847" si="172">ROUND((C69*100/C$3),2)</f>
        <v>1.76</v>
      </c>
      <c r="D847" s="370">
        <f t="shared" ref="D847:F847" si="173">ROUND((D69*100/D$3),2)</f>
        <v>1.97</v>
      </c>
      <c r="E847" s="370">
        <f t="shared" si="173"/>
        <v>1.76</v>
      </c>
      <c r="F847" s="370">
        <f t="shared" si="173"/>
        <v>1.97</v>
      </c>
    </row>
    <row r="848" spans="1:6" s="325" customFormat="1" ht="13.8">
      <c r="A848" s="329"/>
      <c r="B848" s="329" t="s">
        <v>243</v>
      </c>
      <c r="C848" s="370">
        <f t="shared" ref="C848" si="174">ROUND((C70*100/C$3),2)</f>
        <v>1.1299999999999999</v>
      </c>
      <c r="D848" s="370">
        <f t="shared" ref="D848:F848" si="175">ROUND((D70*100/D$3),2)</f>
        <v>1.21</v>
      </c>
      <c r="E848" s="370">
        <f t="shared" si="175"/>
        <v>1.1299999999999999</v>
      </c>
      <c r="F848" s="370">
        <f t="shared" si="175"/>
        <v>1.21</v>
      </c>
    </row>
    <row r="849" spans="1:6" s="325" customFormat="1" ht="13.8">
      <c r="A849" s="327"/>
      <c r="B849" s="327" t="s">
        <v>244</v>
      </c>
      <c r="C849" s="370">
        <f t="shared" ref="C849" si="176">ROUND((C71*100/C$3),2)</f>
        <v>0.04</v>
      </c>
      <c r="D849" s="370">
        <f t="shared" ref="D849:F849" si="177">ROUND((D71*100/D$3),2)</f>
        <v>0.05</v>
      </c>
      <c r="E849" s="370">
        <f t="shared" si="177"/>
        <v>0.04</v>
      </c>
      <c r="F849" s="370">
        <f t="shared" si="177"/>
        <v>0.05</v>
      </c>
    </row>
    <row r="850" spans="1:6" s="325" customFormat="1" ht="13.8">
      <c r="A850" s="329"/>
      <c r="B850" s="329" t="s">
        <v>245</v>
      </c>
      <c r="C850" s="370">
        <f t="shared" ref="C850" si="178">ROUND((C72*100/C$3),2)</f>
        <v>0.28999999999999998</v>
      </c>
      <c r="D850" s="370">
        <f t="shared" ref="D850:F850" si="179">ROUND((D72*100/D$3),2)</f>
        <v>0.3</v>
      </c>
      <c r="E850" s="370">
        <f t="shared" si="179"/>
        <v>0.28999999999999998</v>
      </c>
      <c r="F850" s="370">
        <f t="shared" si="179"/>
        <v>0.3</v>
      </c>
    </row>
    <row r="851" spans="1:6" s="325" customFormat="1" ht="13.8">
      <c r="A851" s="327"/>
      <c r="B851" s="327" t="s">
        <v>246</v>
      </c>
      <c r="C851" s="370">
        <f t="shared" ref="C851" si="180">ROUND((C73*100/C$3),2)</f>
        <v>0.22</v>
      </c>
      <c r="D851" s="370">
        <f t="shared" ref="D851:F851" si="181">ROUND((D73*100/D$3),2)</f>
        <v>0.2</v>
      </c>
      <c r="E851" s="370">
        <f t="shared" si="181"/>
        <v>0.22</v>
      </c>
      <c r="F851" s="370">
        <f t="shared" si="181"/>
        <v>0.2</v>
      </c>
    </row>
    <row r="852" spans="1:6" s="325" customFormat="1" ht="13.8">
      <c r="A852" s="329"/>
      <c r="B852" s="329" t="s">
        <v>247</v>
      </c>
      <c r="C852" s="370">
        <f t="shared" ref="C852" si="182">ROUND((C74*100/C$3),2)</f>
        <v>1.53</v>
      </c>
      <c r="D852" s="370">
        <f t="shared" ref="D852:F852" si="183">ROUND((D74*100/D$3),2)</f>
        <v>2.4300000000000002</v>
      </c>
      <c r="E852" s="370">
        <f t="shared" si="183"/>
        <v>1.53</v>
      </c>
      <c r="F852" s="370">
        <f t="shared" si="183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84">ROUND((C75*100/C$3),2)</f>
        <v>4.9000000000000004</v>
      </c>
      <c r="D853" s="370">
        <f t="shared" ref="D853:F853" si="185">ROUND((D75*100/D$3),2)</f>
        <v>4.51</v>
      </c>
      <c r="E853" s="370">
        <f t="shared" si="185"/>
        <v>4.9000000000000004</v>
      </c>
      <c r="F853" s="370">
        <f t="shared" si="185"/>
        <v>4.51</v>
      </c>
    </row>
    <row r="854" spans="1:6" s="325" customFormat="1" ht="13.8">
      <c r="A854" s="329"/>
      <c r="B854" s="329" t="s">
        <v>249</v>
      </c>
      <c r="C854" s="370">
        <f t="shared" ref="C854" si="186">ROUND((C76*100/C$3),2)</f>
        <v>2.8</v>
      </c>
      <c r="D854" s="370">
        <f t="shared" ref="D854:F854" si="187">ROUND((D76*100/D$3),2)</f>
        <v>2.4300000000000002</v>
      </c>
      <c r="E854" s="370">
        <f t="shared" si="187"/>
        <v>2.8</v>
      </c>
      <c r="F854" s="370">
        <f t="shared" si="187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88">ROUND((C77*100/C$3),2)</f>
        <v>1.27</v>
      </c>
      <c r="D855" s="370">
        <f t="shared" ref="D855:F855" si="189">ROUND((D77*100/D$3),2)</f>
        <v>1.21</v>
      </c>
      <c r="E855" s="370">
        <f t="shared" si="189"/>
        <v>1.27</v>
      </c>
      <c r="F855" s="370">
        <f t="shared" si="189"/>
        <v>1.21</v>
      </c>
    </row>
    <row r="856" spans="1:6" s="325" customFormat="1" ht="13.8">
      <c r="A856" s="329"/>
      <c r="B856" s="329" t="s">
        <v>251</v>
      </c>
      <c r="C856" s="370">
        <f t="shared" ref="C856" si="190">ROUND((C78*100/C$3),2)</f>
        <v>0.82</v>
      </c>
      <c r="D856" s="370">
        <f t="shared" ref="D856:F856" si="191">ROUND((D78*100/D$3),2)</f>
        <v>0.88</v>
      </c>
      <c r="E856" s="370">
        <f t="shared" si="191"/>
        <v>0.82</v>
      </c>
      <c r="F856" s="370">
        <f t="shared" si="191"/>
        <v>0.88</v>
      </c>
    </row>
    <row r="857" spans="1:6" s="325" customFormat="1" ht="13.8">
      <c r="A857" s="327"/>
      <c r="B857" s="327" t="s">
        <v>252</v>
      </c>
      <c r="C857" s="370">
        <f t="shared" ref="C857" si="192">ROUND((C79*100/C$3),2)</f>
        <v>1.86</v>
      </c>
      <c r="D857" s="370">
        <f t="shared" ref="D857:F857" si="193">ROUND((D79*100/D$3),2)</f>
        <v>1.98</v>
      </c>
      <c r="E857" s="370">
        <f t="shared" si="193"/>
        <v>1.86</v>
      </c>
      <c r="F857" s="370">
        <f t="shared" si="193"/>
        <v>1.98</v>
      </c>
    </row>
    <row r="858" spans="1:6" s="325" customFormat="1" ht="13.8">
      <c r="A858" s="329"/>
      <c r="B858" s="329" t="s">
        <v>253</v>
      </c>
      <c r="C858" s="370">
        <f t="shared" ref="C858" si="194">ROUND((C80*100/C$3),2)</f>
        <v>0.5</v>
      </c>
      <c r="D858" s="370">
        <f t="shared" ref="D858:F858" si="195">ROUND((D80*100/D$3),2)</f>
        <v>0.48</v>
      </c>
      <c r="E858" s="370">
        <f t="shared" si="195"/>
        <v>0.5</v>
      </c>
      <c r="F858" s="370">
        <f t="shared" si="195"/>
        <v>0.48</v>
      </c>
    </row>
    <row r="859" spans="1:6" s="325" customFormat="1" ht="13.8">
      <c r="A859" s="327"/>
      <c r="B859" s="327" t="s">
        <v>254</v>
      </c>
      <c r="C859" s="370">
        <f t="shared" ref="C859" si="196">ROUND((C81*100/C$3),2)</f>
        <v>1.36</v>
      </c>
      <c r="D859" s="370">
        <f t="shared" ref="D859:F859" si="197">ROUND((D81*100/D$3),2)</f>
        <v>1.5</v>
      </c>
      <c r="E859" s="370">
        <f t="shared" si="197"/>
        <v>1.36</v>
      </c>
      <c r="F859" s="370">
        <f t="shared" si="197"/>
        <v>1.5</v>
      </c>
    </row>
    <row r="860" spans="1:6" s="325" customFormat="1" ht="13.8">
      <c r="A860" s="329"/>
      <c r="B860" s="329" t="s">
        <v>255</v>
      </c>
      <c r="C860" s="370">
        <f t="shared" ref="C860" si="198">ROUND((C82*100/C$3),2)</f>
        <v>0.03</v>
      </c>
      <c r="D860" s="370">
        <f t="shared" ref="D860:F860" si="199">ROUND((D82*100/D$3),2)</f>
        <v>0.03</v>
      </c>
      <c r="E860" s="370">
        <f t="shared" si="199"/>
        <v>0.03</v>
      </c>
      <c r="F860" s="370">
        <f t="shared" si="199"/>
        <v>0.03</v>
      </c>
    </row>
    <row r="861" spans="1:6" s="325" customFormat="1" ht="13.8">
      <c r="A861" s="327"/>
      <c r="B861" s="327" t="s">
        <v>256</v>
      </c>
      <c r="C861" s="370">
        <f t="shared" ref="C861" si="200">ROUND((C83*100/C$3),2)</f>
        <v>0</v>
      </c>
      <c r="D861" s="370">
        <f t="shared" ref="D861:F861" si="201">ROUND((D83*100/D$3),2)</f>
        <v>0</v>
      </c>
      <c r="E861" s="370">
        <f t="shared" si="201"/>
        <v>0</v>
      </c>
      <c r="F861" s="370">
        <f t="shared" si="201"/>
        <v>0</v>
      </c>
    </row>
    <row r="862" spans="1:6" s="325" customFormat="1" ht="13.8">
      <c r="A862" s="329"/>
      <c r="B862" s="329" t="s">
        <v>257</v>
      </c>
      <c r="C862" s="370">
        <f t="shared" ref="C862" si="202">ROUND((C84*100/C$3),2)</f>
        <v>0.95</v>
      </c>
      <c r="D862" s="370">
        <f t="shared" ref="D862:F862" si="203">ROUND((D84*100/D$3),2)</f>
        <v>1.07</v>
      </c>
      <c r="E862" s="370">
        <f t="shared" si="203"/>
        <v>0.95</v>
      </c>
      <c r="F862" s="370">
        <f t="shared" si="203"/>
        <v>1.07</v>
      </c>
    </row>
    <row r="863" spans="1:6" s="325" customFormat="1" ht="13.8">
      <c r="A863" s="327"/>
      <c r="B863" s="327" t="s">
        <v>258</v>
      </c>
      <c r="C863" s="370">
        <f t="shared" ref="C863" si="204">ROUND((C85*100/C$3),2)</f>
        <v>0.06</v>
      </c>
      <c r="D863" s="370">
        <f t="shared" ref="D863:F863" si="205">ROUND((D85*100/D$3),2)</f>
        <v>0.08</v>
      </c>
      <c r="E863" s="370">
        <f t="shared" si="205"/>
        <v>0.06</v>
      </c>
      <c r="F863" s="370">
        <f t="shared" si="205"/>
        <v>0.08</v>
      </c>
    </row>
    <row r="864" spans="1:6" s="325" customFormat="1" ht="27.6">
      <c r="A864" s="329"/>
      <c r="B864" s="329" t="s">
        <v>259</v>
      </c>
      <c r="C864" s="370">
        <f t="shared" ref="C864" si="206">ROUND((C86*100/C$3),2)</f>
        <v>0.32</v>
      </c>
      <c r="D864" s="370">
        <f t="shared" ref="D864:F864" si="207">ROUND((D86*100/D$3),2)</f>
        <v>0.32</v>
      </c>
      <c r="E864" s="370">
        <f t="shared" si="207"/>
        <v>0.32</v>
      </c>
      <c r="F864" s="370">
        <f t="shared" si="207"/>
        <v>0.32</v>
      </c>
    </row>
    <row r="865" spans="1:6" s="325" customFormat="1" ht="13.8">
      <c r="A865" s="327"/>
      <c r="B865" s="327" t="s">
        <v>260</v>
      </c>
      <c r="C865" s="370">
        <f t="shared" ref="C865" si="208">ROUND((C87*100/C$3),2)</f>
        <v>0.14000000000000001</v>
      </c>
      <c r="D865" s="370">
        <f t="shared" ref="D865:F865" si="209">ROUND((D87*100/D$3),2)</f>
        <v>0.15</v>
      </c>
      <c r="E865" s="370">
        <f t="shared" si="209"/>
        <v>0.14000000000000001</v>
      </c>
      <c r="F865" s="370">
        <f t="shared" si="209"/>
        <v>0.15</v>
      </c>
    </row>
    <row r="866" spans="1:6" s="325" customFormat="1" ht="13.8">
      <c r="A866" s="329"/>
      <c r="B866" s="329" t="s">
        <v>261</v>
      </c>
      <c r="C866" s="370">
        <f t="shared" ref="C866" si="210">ROUND((C88*100/C$3),2)</f>
        <v>0.01</v>
      </c>
      <c r="D866" s="370">
        <f t="shared" ref="D866:F866" si="211">ROUND((D88*100/D$3),2)</f>
        <v>0.01</v>
      </c>
      <c r="E866" s="370">
        <f t="shared" si="211"/>
        <v>0.01</v>
      </c>
      <c r="F866" s="370">
        <f t="shared" si="211"/>
        <v>0.01</v>
      </c>
    </row>
    <row r="867" spans="1:6" s="325" customFormat="1" ht="13.8">
      <c r="A867" s="327"/>
      <c r="B867" s="327" t="s">
        <v>262</v>
      </c>
      <c r="C867" s="370">
        <f t="shared" ref="C867" si="212">ROUND((C89*100/C$3),2)</f>
        <v>0.13</v>
      </c>
      <c r="D867" s="370">
        <f t="shared" ref="D867:F867" si="213">ROUND((D89*100/D$3),2)</f>
        <v>0.13</v>
      </c>
      <c r="E867" s="370">
        <f t="shared" si="213"/>
        <v>0.13</v>
      </c>
      <c r="F867" s="370">
        <f t="shared" si="213"/>
        <v>0.13</v>
      </c>
    </row>
    <row r="868" spans="1:6" s="325" customFormat="1" ht="13.8">
      <c r="A868" s="329"/>
      <c r="B868" s="329" t="s">
        <v>263</v>
      </c>
      <c r="C868" s="370">
        <f t="shared" ref="C868" si="214">ROUND((C90*100/C$3),2)</f>
        <v>0</v>
      </c>
      <c r="D868" s="370">
        <f t="shared" ref="D868:F868" si="215">ROUND((D90*100/D$3),2)</f>
        <v>0.01</v>
      </c>
      <c r="E868" s="370">
        <f t="shared" si="215"/>
        <v>0</v>
      </c>
      <c r="F868" s="370">
        <f t="shared" si="215"/>
        <v>0.01</v>
      </c>
    </row>
    <row r="869" spans="1:6" s="325" customFormat="1" ht="13.8">
      <c r="A869" s="327"/>
      <c r="B869" s="327" t="s">
        <v>264</v>
      </c>
      <c r="C869" s="370">
        <f t="shared" ref="C869" si="216">ROUND((C91*100/C$3),2)</f>
        <v>0</v>
      </c>
      <c r="D869" s="370">
        <f t="shared" ref="D869:F869" si="217">ROUND((D91*100/D$3),2)</f>
        <v>0</v>
      </c>
      <c r="E869" s="370">
        <f t="shared" si="217"/>
        <v>0</v>
      </c>
      <c r="F869" s="370">
        <f t="shared" si="217"/>
        <v>0</v>
      </c>
    </row>
    <row r="870" spans="1:6" s="325" customFormat="1" ht="13.8">
      <c r="A870" s="329"/>
      <c r="B870" s="329" t="s">
        <v>567</v>
      </c>
      <c r="C870" s="370">
        <f t="shared" ref="C870" si="218">ROUND((C92*100/C$3),2)</f>
        <v>0.93</v>
      </c>
      <c r="D870" s="370">
        <f t="shared" ref="D870:F870" si="219">ROUND((D92*100/D$3),2)</f>
        <v>0.65</v>
      </c>
      <c r="E870" s="370">
        <f t="shared" si="219"/>
        <v>0.93</v>
      </c>
      <c r="F870" s="370">
        <f t="shared" si="219"/>
        <v>0.65</v>
      </c>
    </row>
    <row r="871" spans="1:6" s="325" customFormat="1" ht="13.8">
      <c r="A871" s="327"/>
      <c r="B871" s="327" t="s">
        <v>266</v>
      </c>
      <c r="C871" s="370">
        <f t="shared" ref="C871" si="220">ROUND((C93*100/C$3),2)</f>
        <v>0.74</v>
      </c>
      <c r="D871" s="370">
        <f t="shared" ref="D871:F871" si="221">ROUND((D93*100/D$3),2)</f>
        <v>0.5</v>
      </c>
      <c r="E871" s="370">
        <f t="shared" si="221"/>
        <v>0.74</v>
      </c>
      <c r="F871" s="370">
        <f t="shared" si="221"/>
        <v>0.5</v>
      </c>
    </row>
    <row r="872" spans="1:6" s="325" customFormat="1" ht="13.8">
      <c r="A872" s="329"/>
      <c r="B872" s="329" t="s">
        <v>267</v>
      </c>
      <c r="C872" s="370">
        <f t="shared" ref="C872" si="222">ROUND((C94*100/C$3),2)</f>
        <v>0.19</v>
      </c>
      <c r="D872" s="370">
        <f t="shared" ref="D872:F872" si="223">ROUND((D94*100/D$3),2)</f>
        <v>0.16</v>
      </c>
      <c r="E872" s="370">
        <f t="shared" si="223"/>
        <v>0.19</v>
      </c>
      <c r="F872" s="370">
        <f t="shared" si="223"/>
        <v>0.16</v>
      </c>
    </row>
    <row r="873" spans="1:6" s="325" customFormat="1" ht="13.8">
      <c r="A873" s="327"/>
      <c r="B873" s="327" t="s">
        <v>268</v>
      </c>
      <c r="C873" s="370">
        <f t="shared" ref="C873" si="224">ROUND((C95*100/C$3),2)</f>
        <v>0.8</v>
      </c>
      <c r="D873" s="370">
        <f t="shared" ref="D873:F873" si="225">ROUND((D95*100/D$3),2)</f>
        <v>0.81</v>
      </c>
      <c r="E873" s="370">
        <f t="shared" si="225"/>
        <v>0.8</v>
      </c>
      <c r="F873" s="370">
        <f t="shared" si="225"/>
        <v>0.81</v>
      </c>
    </row>
    <row r="874" spans="1:6" s="325" customFormat="1" ht="13.8">
      <c r="A874" s="329"/>
      <c r="B874" s="329" t="s">
        <v>269</v>
      </c>
      <c r="C874" s="370">
        <f t="shared" ref="C874" si="226">ROUND((C96*100/C$3),2)</f>
        <v>0.42</v>
      </c>
      <c r="D874" s="370">
        <f t="shared" ref="D874:F874" si="227">ROUND((D96*100/D$3),2)</f>
        <v>0.39</v>
      </c>
      <c r="E874" s="370">
        <f t="shared" si="227"/>
        <v>0.42</v>
      </c>
      <c r="F874" s="370">
        <f t="shared" si="227"/>
        <v>0.39</v>
      </c>
    </row>
    <row r="875" spans="1:6" s="325" customFormat="1" ht="13.8">
      <c r="A875" s="327"/>
      <c r="B875" s="327" t="s">
        <v>270</v>
      </c>
      <c r="C875" s="370">
        <f t="shared" ref="C875" si="228">ROUND((C97*100/C$3),2)</f>
        <v>0.25</v>
      </c>
      <c r="D875" s="370">
        <f t="shared" ref="D875:F875" si="229">ROUND((D97*100/D$3),2)</f>
        <v>0.19</v>
      </c>
      <c r="E875" s="370">
        <f t="shared" si="229"/>
        <v>0.25</v>
      </c>
      <c r="F875" s="370">
        <f t="shared" si="229"/>
        <v>0.19</v>
      </c>
    </row>
    <row r="876" spans="1:6" s="325" customFormat="1" ht="13.8">
      <c r="A876" s="329"/>
      <c r="B876" s="329" t="s">
        <v>271</v>
      </c>
      <c r="C876" s="370">
        <f t="shared" ref="C876" si="230">ROUND((C98*100/C$3),2)</f>
        <v>0.17</v>
      </c>
      <c r="D876" s="370">
        <f t="shared" ref="D876:F876" si="231">ROUND((D98*100/D$3),2)</f>
        <v>0.2</v>
      </c>
      <c r="E876" s="370">
        <f t="shared" si="231"/>
        <v>0.17</v>
      </c>
      <c r="F876" s="370">
        <f t="shared" si="231"/>
        <v>0.2</v>
      </c>
    </row>
    <row r="877" spans="1:6" s="325" customFormat="1" ht="13.8">
      <c r="A877" s="327"/>
      <c r="B877" s="327" t="s">
        <v>272</v>
      </c>
      <c r="C877" s="370">
        <f t="shared" ref="C877" si="232">ROUND((C99*100/C$3),2)</f>
        <v>0.38</v>
      </c>
      <c r="D877" s="370">
        <f t="shared" ref="D877:F877" si="233">ROUND((D99*100/D$3),2)</f>
        <v>0.41</v>
      </c>
      <c r="E877" s="370">
        <f t="shared" si="233"/>
        <v>0.38</v>
      </c>
      <c r="F877" s="370">
        <f t="shared" si="233"/>
        <v>0.41</v>
      </c>
    </row>
    <row r="878" spans="1:6" s="325" customFormat="1" ht="13.8">
      <c r="A878" s="329"/>
      <c r="B878" s="329" t="s">
        <v>273</v>
      </c>
      <c r="C878" s="370">
        <f t="shared" ref="C878" si="234">ROUND((C100*100/C$3),2)</f>
        <v>0.04</v>
      </c>
      <c r="D878" s="370">
        <f t="shared" ref="D878:F878" si="235">ROUND((D100*100/D$3),2)</f>
        <v>0.03</v>
      </c>
      <c r="E878" s="370">
        <f t="shared" si="235"/>
        <v>0.04</v>
      </c>
      <c r="F878" s="370">
        <f t="shared" si="235"/>
        <v>0.03</v>
      </c>
    </row>
    <row r="879" spans="1:6" s="325" customFormat="1" ht="13.8">
      <c r="A879" s="327"/>
      <c r="B879" s="327" t="s">
        <v>274</v>
      </c>
      <c r="C879" s="370">
        <f t="shared" ref="C879" si="236">ROUND((C101*100/C$3),2)</f>
        <v>0.03</v>
      </c>
      <c r="D879" s="370">
        <f t="shared" ref="D879:F879" si="237">ROUND((D101*100/D$3),2)</f>
        <v>0.03</v>
      </c>
      <c r="E879" s="370">
        <f t="shared" si="237"/>
        <v>0.03</v>
      </c>
      <c r="F879" s="370">
        <f t="shared" si="237"/>
        <v>0.03</v>
      </c>
    </row>
    <row r="880" spans="1:6" s="325" customFormat="1" ht="13.8">
      <c r="A880" s="329"/>
      <c r="B880" s="329" t="s">
        <v>275</v>
      </c>
      <c r="C880" s="370">
        <f t="shared" ref="C880" si="238">ROUND((C102*100/C$3),2)</f>
        <v>0.01</v>
      </c>
      <c r="D880" s="370">
        <f t="shared" ref="D880:F880" si="239">ROUND((D102*100/D$3),2)</f>
        <v>0.01</v>
      </c>
      <c r="E880" s="370">
        <f t="shared" si="239"/>
        <v>0.01</v>
      </c>
      <c r="F880" s="370">
        <f t="shared" si="239"/>
        <v>0.01</v>
      </c>
    </row>
    <row r="881" spans="1:6" s="325" customFormat="1" ht="13.8">
      <c r="A881" s="327"/>
      <c r="B881" s="327" t="s">
        <v>276</v>
      </c>
      <c r="C881" s="370">
        <f t="shared" ref="C881" si="240">ROUND((C103*100/C$3),2)</f>
        <v>0.55000000000000004</v>
      </c>
      <c r="D881" s="370">
        <f t="shared" ref="D881:F881" si="241">ROUND((D103*100/D$3),2)</f>
        <v>0.51</v>
      </c>
      <c r="E881" s="370">
        <f t="shared" si="241"/>
        <v>0.55000000000000004</v>
      </c>
      <c r="F881" s="370">
        <f t="shared" si="241"/>
        <v>0.51</v>
      </c>
    </row>
    <row r="882" spans="1:6" s="325" customFormat="1" ht="13.8">
      <c r="A882" s="329"/>
      <c r="B882" s="329" t="s">
        <v>277</v>
      </c>
      <c r="C882" s="370">
        <f t="shared" ref="C882" si="242">ROUND((C104*100/C$3),2)</f>
        <v>41.76</v>
      </c>
      <c r="D882" s="370">
        <f t="shared" ref="D882:F882" si="243">ROUND((D104*100/D$3),2)</f>
        <v>43.39</v>
      </c>
      <c r="E882" s="370">
        <f t="shared" si="243"/>
        <v>41.76</v>
      </c>
      <c r="F882" s="370">
        <f t="shared" si="243"/>
        <v>43.39</v>
      </c>
    </row>
    <row r="883" spans="1:6" s="325" customFormat="1" ht="13.8">
      <c r="A883" s="327"/>
      <c r="B883" s="327" t="s">
        <v>278</v>
      </c>
      <c r="C883" s="370">
        <f t="shared" ref="C883" si="244">ROUND((C105*100/C$3),2)</f>
        <v>0.98</v>
      </c>
      <c r="D883" s="370">
        <f t="shared" ref="D883:F883" si="245">ROUND((D105*100/D$3),2)</f>
        <v>0.96</v>
      </c>
      <c r="E883" s="370">
        <f t="shared" si="245"/>
        <v>0.98</v>
      </c>
      <c r="F883" s="370">
        <f t="shared" si="245"/>
        <v>0.96</v>
      </c>
    </row>
    <row r="884" spans="1:6" s="325" customFormat="1" ht="13.8">
      <c r="A884" s="329"/>
      <c r="B884" s="329" t="s">
        <v>279</v>
      </c>
      <c r="C884" s="370">
        <f t="shared" ref="C884" si="246">ROUND((C106*100/C$3),2)</f>
        <v>0.46</v>
      </c>
      <c r="D884" s="370">
        <f t="shared" ref="D884:F884" si="247">ROUND((D106*100/D$3),2)</f>
        <v>0.37</v>
      </c>
      <c r="E884" s="370">
        <f t="shared" si="247"/>
        <v>0.46</v>
      </c>
      <c r="F884" s="370">
        <f t="shared" si="247"/>
        <v>0.37</v>
      </c>
    </row>
    <row r="885" spans="1:6" s="325" customFormat="1" ht="13.8">
      <c r="A885" s="327"/>
      <c r="B885" s="327" t="s">
        <v>280</v>
      </c>
      <c r="C885" s="370">
        <f t="shared" ref="C885" si="248">ROUND((C107*100/C$3),2)</f>
        <v>0.08</v>
      </c>
      <c r="D885" s="370">
        <f t="shared" ref="D885:F885" si="249">ROUND((D107*100/D$3),2)</f>
        <v>0.1</v>
      </c>
      <c r="E885" s="370">
        <f t="shared" si="249"/>
        <v>0.08</v>
      </c>
      <c r="F885" s="370">
        <f t="shared" si="249"/>
        <v>0.1</v>
      </c>
    </row>
    <row r="886" spans="1:6" s="325" customFormat="1" ht="13.8">
      <c r="A886" s="329"/>
      <c r="B886" s="329" t="s">
        <v>281</v>
      </c>
      <c r="C886" s="370">
        <f t="shared" ref="C886" si="250">ROUND((C108*100/C$3),2)</f>
        <v>0.03</v>
      </c>
      <c r="D886" s="370">
        <f t="shared" ref="D886:F886" si="251">ROUND((D108*100/D$3),2)</f>
        <v>0.04</v>
      </c>
      <c r="E886" s="370">
        <f t="shared" si="251"/>
        <v>0.03</v>
      </c>
      <c r="F886" s="370">
        <f t="shared" si="251"/>
        <v>0.04</v>
      </c>
    </row>
    <row r="887" spans="1:6" s="325" customFormat="1" ht="13.8">
      <c r="A887" s="327"/>
      <c r="B887" s="327" t="s">
        <v>282</v>
      </c>
      <c r="C887" s="370">
        <f t="shared" ref="C887" si="252">ROUND((C109*100/C$3),2)</f>
        <v>0.12</v>
      </c>
      <c r="D887" s="370">
        <f t="shared" ref="D887:F887" si="253">ROUND((D109*100/D$3),2)</f>
        <v>0.16</v>
      </c>
      <c r="E887" s="370">
        <f t="shared" si="253"/>
        <v>0.12</v>
      </c>
      <c r="F887" s="370">
        <f t="shared" si="253"/>
        <v>0.16</v>
      </c>
    </row>
    <row r="888" spans="1:6" s="325" customFormat="1" ht="13.8">
      <c r="A888" s="329"/>
      <c r="B888" s="329" t="s">
        <v>283</v>
      </c>
      <c r="C888" s="370">
        <f t="shared" ref="C888" si="254">ROUND((C110*100/C$3),2)</f>
        <v>0.02</v>
      </c>
      <c r="D888" s="370">
        <f t="shared" ref="D888:F888" si="255">ROUND((D110*100/D$3),2)</f>
        <v>0.01</v>
      </c>
      <c r="E888" s="370">
        <f t="shared" si="255"/>
        <v>0.02</v>
      </c>
      <c r="F888" s="370">
        <f t="shared" si="255"/>
        <v>0.01</v>
      </c>
    </row>
    <row r="889" spans="1:6" s="325" customFormat="1" ht="13.8">
      <c r="A889" s="327"/>
      <c r="B889" s="327" t="s">
        <v>284</v>
      </c>
      <c r="C889" s="370">
        <f t="shared" ref="C889" si="256">ROUND((C111*100/C$3),2)</f>
        <v>0.28000000000000003</v>
      </c>
      <c r="D889" s="370">
        <f t="shared" ref="D889:F889" si="257">ROUND((D111*100/D$3),2)</f>
        <v>0.28000000000000003</v>
      </c>
      <c r="E889" s="370">
        <f t="shared" si="257"/>
        <v>0.28000000000000003</v>
      </c>
      <c r="F889" s="370">
        <f t="shared" si="257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58">ROUND((C112*100/C$3),2)</f>
        <v>3.07</v>
      </c>
      <c r="D890" s="370">
        <f t="shared" ref="D890:F890" si="259">ROUND((D112*100/D$3),2)</f>
        <v>2.5499999999999998</v>
      </c>
      <c r="E890" s="370">
        <f t="shared" si="259"/>
        <v>3.07</v>
      </c>
      <c r="F890" s="370">
        <f t="shared" si="259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0">ROUND((C113*100/C$3),2)</f>
        <v>0.61</v>
      </c>
      <c r="D891" s="370">
        <f t="shared" ref="D891:F891" si="261">ROUND((D113*100/D$3),2)</f>
        <v>0.45</v>
      </c>
      <c r="E891" s="370">
        <f t="shared" si="261"/>
        <v>0.61</v>
      </c>
      <c r="F891" s="370">
        <f t="shared" si="261"/>
        <v>0.45</v>
      </c>
    </row>
    <row r="892" spans="1:6" s="325" customFormat="1" ht="13.8">
      <c r="A892" s="329"/>
      <c r="B892" s="329" t="s">
        <v>287</v>
      </c>
      <c r="C892" s="370">
        <f t="shared" ref="C892" si="262">ROUND((C114*100/C$3),2)</f>
        <v>7.0000000000000007E-2</v>
      </c>
      <c r="D892" s="370">
        <f t="shared" ref="D892:F892" si="263">ROUND((D114*100/D$3),2)</f>
        <v>7.0000000000000007E-2</v>
      </c>
      <c r="E892" s="370">
        <f t="shared" si="263"/>
        <v>7.0000000000000007E-2</v>
      </c>
      <c r="F892" s="370">
        <f t="shared" si="263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64">ROUND((C115*100/C$3),2)</f>
        <v>1.29</v>
      </c>
      <c r="D893" s="370">
        <f t="shared" ref="D893:F893" si="265">ROUND((D115*100/D$3),2)</f>
        <v>1.1000000000000001</v>
      </c>
      <c r="E893" s="370">
        <f t="shared" si="265"/>
        <v>1.29</v>
      </c>
      <c r="F893" s="370">
        <f t="shared" si="265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66">ROUND((C116*100/C$3),2)</f>
        <v>0.67</v>
      </c>
      <c r="D894" s="370">
        <f t="shared" ref="D894:F894" si="267">ROUND((D116*100/D$3),2)</f>
        <v>0.59</v>
      </c>
      <c r="E894" s="370">
        <f t="shared" si="267"/>
        <v>0.67</v>
      </c>
      <c r="F894" s="370">
        <f t="shared" si="267"/>
        <v>0.59</v>
      </c>
    </row>
    <row r="895" spans="1:6" s="325" customFormat="1" ht="13.8">
      <c r="A895" s="327"/>
      <c r="B895" s="327" t="s">
        <v>290</v>
      </c>
      <c r="C895" s="370">
        <f t="shared" ref="C895" si="268">ROUND((C117*100/C$3),2)</f>
        <v>0.11</v>
      </c>
      <c r="D895" s="370">
        <f t="shared" ref="D895:F895" si="269">ROUND((D117*100/D$3),2)</f>
        <v>0.12</v>
      </c>
      <c r="E895" s="370">
        <f t="shared" si="269"/>
        <v>0.11</v>
      </c>
      <c r="F895" s="370">
        <f t="shared" si="269"/>
        <v>0.12</v>
      </c>
    </row>
    <row r="896" spans="1:6" s="325" customFormat="1" ht="13.8">
      <c r="A896" s="329"/>
      <c r="B896" s="329" t="s">
        <v>291</v>
      </c>
      <c r="C896" s="370">
        <f t="shared" ref="C896" si="270">ROUND((C118*100/C$3),2)</f>
        <v>0.51</v>
      </c>
      <c r="D896" s="370">
        <f t="shared" ref="D896:F896" si="271">ROUND((D118*100/D$3),2)</f>
        <v>0.39</v>
      </c>
      <c r="E896" s="370">
        <f t="shared" si="271"/>
        <v>0.51</v>
      </c>
      <c r="F896" s="370">
        <f t="shared" si="271"/>
        <v>0.39</v>
      </c>
    </row>
    <row r="897" spans="1:6" s="325" customFormat="1" ht="13.8">
      <c r="A897" s="327"/>
      <c r="B897" s="327" t="s">
        <v>292</v>
      </c>
      <c r="C897" s="370">
        <f t="shared" ref="C897" si="272">ROUND((C119*100/C$3),2)</f>
        <v>0.46</v>
      </c>
      <c r="D897" s="370">
        <f t="shared" ref="D897:F897" si="273">ROUND((D119*100/D$3),2)</f>
        <v>0.41</v>
      </c>
      <c r="E897" s="370">
        <f t="shared" si="273"/>
        <v>0.46</v>
      </c>
      <c r="F897" s="370">
        <f t="shared" si="273"/>
        <v>0.41</v>
      </c>
    </row>
    <row r="898" spans="1:6" s="325" customFormat="1" ht="13.8">
      <c r="A898" s="329"/>
      <c r="B898" s="329" t="s">
        <v>293</v>
      </c>
      <c r="C898" s="370">
        <f t="shared" ref="C898" si="274">ROUND((C120*100/C$3),2)</f>
        <v>0</v>
      </c>
      <c r="D898" s="370">
        <f t="shared" ref="D898:F898" si="275">ROUND((D120*100/D$3),2)</f>
        <v>0</v>
      </c>
      <c r="E898" s="370">
        <f t="shared" si="275"/>
        <v>0</v>
      </c>
      <c r="F898" s="370">
        <f t="shared" si="275"/>
        <v>0</v>
      </c>
    </row>
    <row r="899" spans="1:6" s="325" customFormat="1" ht="13.8">
      <c r="A899" s="327"/>
      <c r="B899" s="327" t="s">
        <v>294</v>
      </c>
      <c r="C899" s="370">
        <f t="shared" ref="C899" si="276">ROUND((C121*100/C$3),2)</f>
        <v>0.44</v>
      </c>
      <c r="D899" s="370">
        <f t="shared" ref="D899:F899" si="277">ROUND((D121*100/D$3),2)</f>
        <v>0.4</v>
      </c>
      <c r="E899" s="370">
        <f t="shared" si="277"/>
        <v>0.44</v>
      </c>
      <c r="F899" s="370">
        <f t="shared" si="277"/>
        <v>0.4</v>
      </c>
    </row>
    <row r="900" spans="1:6" s="325" customFormat="1" ht="13.8">
      <c r="A900" s="329"/>
      <c r="B900" s="329" t="s">
        <v>295</v>
      </c>
      <c r="C900" s="370">
        <f t="shared" ref="C900" si="278">ROUND((C122*100/C$3),2)</f>
        <v>0.01</v>
      </c>
      <c r="D900" s="370">
        <f t="shared" ref="D900:F900" si="279">ROUND((D122*100/D$3),2)</f>
        <v>0.01</v>
      </c>
      <c r="E900" s="370">
        <f t="shared" si="279"/>
        <v>0.01</v>
      </c>
      <c r="F900" s="370">
        <f t="shared" si="279"/>
        <v>0.01</v>
      </c>
    </row>
    <row r="901" spans="1:6" s="325" customFormat="1" ht="13.8">
      <c r="A901" s="327"/>
      <c r="B901" s="327" t="s">
        <v>296</v>
      </c>
      <c r="C901" s="370">
        <f t="shared" ref="C901" si="280">ROUND((C123*100/C$3),2)</f>
        <v>0.04</v>
      </c>
      <c r="D901" s="370">
        <f t="shared" ref="D901:F901" si="281">ROUND((D123*100/D$3),2)</f>
        <v>0.06</v>
      </c>
      <c r="E901" s="370">
        <f t="shared" si="281"/>
        <v>0.04</v>
      </c>
      <c r="F901" s="370">
        <f t="shared" si="281"/>
        <v>0.06</v>
      </c>
    </row>
    <row r="902" spans="1:6" s="325" customFormat="1" ht="13.8">
      <c r="A902" s="329"/>
      <c r="B902" s="329" t="s">
        <v>297</v>
      </c>
      <c r="C902" s="370">
        <f t="shared" ref="C902" si="282">ROUND((C124*100/C$3),2)</f>
        <v>0.28000000000000003</v>
      </c>
      <c r="D902" s="370">
        <f t="shared" ref="D902:F902" si="283">ROUND((D124*100/D$3),2)</f>
        <v>0.24</v>
      </c>
      <c r="E902" s="370">
        <f t="shared" si="283"/>
        <v>0.28000000000000003</v>
      </c>
      <c r="F902" s="370">
        <f t="shared" si="283"/>
        <v>0.24</v>
      </c>
    </row>
    <row r="903" spans="1:6" s="325" customFormat="1" ht="13.8">
      <c r="A903" s="327"/>
      <c r="B903" s="327" t="s">
        <v>298</v>
      </c>
      <c r="C903" s="370">
        <f t="shared" ref="C903" si="284">ROUND((C125*100/C$3),2)</f>
        <v>0</v>
      </c>
      <c r="D903" s="370">
        <f t="shared" ref="D903:F903" si="285">ROUND((D125*100/D$3),2)</f>
        <v>0</v>
      </c>
      <c r="E903" s="370">
        <f t="shared" si="285"/>
        <v>0</v>
      </c>
      <c r="F903" s="370">
        <f t="shared" si="285"/>
        <v>0</v>
      </c>
    </row>
    <row r="904" spans="1:6" s="325" customFormat="1" ht="13.8">
      <c r="A904" s="329"/>
      <c r="B904" s="329" t="s">
        <v>299</v>
      </c>
      <c r="C904" s="370">
        <f t="shared" ref="C904" si="286">ROUND((C126*100/C$3),2)</f>
        <v>0.33</v>
      </c>
      <c r="D904" s="370">
        <f t="shared" ref="D904:F904" si="287">ROUND((D126*100/D$3),2)</f>
        <v>0.21</v>
      </c>
      <c r="E904" s="370">
        <f t="shared" si="287"/>
        <v>0.33</v>
      </c>
      <c r="F904" s="370">
        <f t="shared" si="287"/>
        <v>0.21</v>
      </c>
    </row>
    <row r="905" spans="1:6" s="325" customFormat="1" ht="13.8">
      <c r="A905" s="327"/>
      <c r="B905" s="327" t="s">
        <v>300</v>
      </c>
      <c r="C905" s="370">
        <f t="shared" ref="C905" si="288">ROUND((C127*100/C$3),2)</f>
        <v>0.39</v>
      </c>
      <c r="D905" s="370">
        <f t="shared" ref="D905:F905" si="289">ROUND((D127*100/D$3),2)</f>
        <v>0.28999999999999998</v>
      </c>
      <c r="E905" s="370">
        <f t="shared" si="289"/>
        <v>0.39</v>
      </c>
      <c r="F905" s="370">
        <f t="shared" si="289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0">ROUND((C128*100/C$3),2)</f>
        <v>0.01</v>
      </c>
      <c r="D906" s="370">
        <f t="shared" ref="D906:F906" si="291">ROUND((D128*100/D$3),2)</f>
        <v>0.01</v>
      </c>
      <c r="E906" s="370">
        <f t="shared" si="291"/>
        <v>0.01</v>
      </c>
      <c r="F906" s="370">
        <f t="shared" si="291"/>
        <v>0.01</v>
      </c>
    </row>
    <row r="907" spans="1:6" s="325" customFormat="1" ht="13.8">
      <c r="A907" s="327"/>
      <c r="B907" s="327" t="s">
        <v>302</v>
      </c>
      <c r="C907" s="370">
        <f t="shared" ref="C907" si="292">ROUND((C129*100/C$3),2)</f>
        <v>0.27</v>
      </c>
      <c r="D907" s="370">
        <f t="shared" ref="D907:F907" si="293">ROUND((D129*100/D$3),2)</f>
        <v>0.19</v>
      </c>
      <c r="E907" s="370">
        <f t="shared" si="293"/>
        <v>0.27</v>
      </c>
      <c r="F907" s="370">
        <f t="shared" si="293"/>
        <v>0.19</v>
      </c>
    </row>
    <row r="908" spans="1:6" s="325" customFormat="1" ht="13.8">
      <c r="A908" s="329"/>
      <c r="B908" s="329" t="s">
        <v>303</v>
      </c>
      <c r="C908" s="370">
        <f t="shared" ref="C908" si="294">ROUND((C130*100/C$3),2)</f>
        <v>0.12</v>
      </c>
      <c r="D908" s="370">
        <f t="shared" ref="D908:F908" si="295">ROUND((D130*100/D$3),2)</f>
        <v>0.09</v>
      </c>
      <c r="E908" s="370">
        <f t="shared" si="295"/>
        <v>0.12</v>
      </c>
      <c r="F908" s="370">
        <f t="shared" si="295"/>
        <v>0.09</v>
      </c>
    </row>
    <row r="909" spans="1:6" s="325" customFormat="1" ht="13.8">
      <c r="A909" s="327"/>
      <c r="B909" s="327" t="s">
        <v>304</v>
      </c>
      <c r="C909" s="370">
        <f t="shared" ref="C909" si="296">ROUND((C131*100/C$3),2)</f>
        <v>0.4</v>
      </c>
      <c r="D909" s="370">
        <f t="shared" ref="D909:F909" si="297">ROUND((D131*100/D$3),2)</f>
        <v>0.35</v>
      </c>
      <c r="E909" s="370">
        <f t="shared" si="297"/>
        <v>0.4</v>
      </c>
      <c r="F909" s="370">
        <f t="shared" si="297"/>
        <v>0.35</v>
      </c>
    </row>
    <row r="910" spans="1:6" s="325" customFormat="1" ht="13.8">
      <c r="A910" s="329"/>
      <c r="B910" s="329" t="s">
        <v>305</v>
      </c>
      <c r="C910" s="370">
        <f t="shared" ref="C910" si="298">ROUND((C132*100/C$3),2)</f>
        <v>0.21</v>
      </c>
      <c r="D910" s="370">
        <f t="shared" ref="D910:F910" si="299">ROUND((D132*100/D$3),2)</f>
        <v>0.18</v>
      </c>
      <c r="E910" s="370">
        <f t="shared" si="299"/>
        <v>0.21</v>
      </c>
      <c r="F910" s="370">
        <f t="shared" si="299"/>
        <v>0.18</v>
      </c>
    </row>
    <row r="911" spans="1:6" s="325" customFormat="1" ht="13.8">
      <c r="A911" s="327"/>
      <c r="B911" s="327" t="s">
        <v>306</v>
      </c>
      <c r="C911" s="370">
        <f t="shared" ref="C911" si="300">ROUND((C133*100/C$3),2)</f>
        <v>0.19</v>
      </c>
      <c r="D911" s="370">
        <f t="shared" ref="D911:F911" si="301">ROUND((D133*100/D$3),2)</f>
        <v>0.17</v>
      </c>
      <c r="E911" s="370">
        <f t="shared" si="301"/>
        <v>0.19</v>
      </c>
      <c r="F911" s="370">
        <f t="shared" si="301"/>
        <v>0.17</v>
      </c>
    </row>
    <row r="912" spans="1:6" s="325" customFormat="1" ht="13.8">
      <c r="A912" s="329"/>
      <c r="B912" s="329" t="s">
        <v>307</v>
      </c>
      <c r="C912" s="370">
        <f t="shared" ref="C912" si="302">ROUND((C134*100/C$3),2)</f>
        <v>0.55000000000000004</v>
      </c>
      <c r="D912" s="370">
        <f t="shared" ref="D912:F912" si="303">ROUND((D134*100/D$3),2)</f>
        <v>0.5</v>
      </c>
      <c r="E912" s="370">
        <f t="shared" si="303"/>
        <v>0.55000000000000004</v>
      </c>
      <c r="F912" s="370">
        <f t="shared" si="303"/>
        <v>0.5</v>
      </c>
    </row>
    <row r="913" spans="1:6" s="325" customFormat="1" ht="13.8">
      <c r="A913" s="327"/>
      <c r="B913" s="327" t="s">
        <v>308</v>
      </c>
      <c r="C913" s="370">
        <f t="shared" ref="C913" si="304">ROUND((C135*100/C$3),2)</f>
        <v>0.01</v>
      </c>
      <c r="D913" s="370">
        <f t="shared" ref="D913:F913" si="305">ROUND((D135*100/D$3),2)</f>
        <v>0</v>
      </c>
      <c r="E913" s="370">
        <f t="shared" si="305"/>
        <v>0.01</v>
      </c>
      <c r="F913" s="370">
        <f t="shared" si="305"/>
        <v>0</v>
      </c>
    </row>
    <row r="914" spans="1:6" s="325" customFormat="1" ht="13.8">
      <c r="A914" s="329"/>
      <c r="B914" s="329" t="s">
        <v>309</v>
      </c>
      <c r="C914" s="370">
        <f t="shared" ref="C914" si="306">ROUND((C136*100/C$3),2)</f>
        <v>0.09</v>
      </c>
      <c r="D914" s="370">
        <f t="shared" ref="D914:F914" si="307">ROUND((D136*100/D$3),2)</f>
        <v>0.06</v>
      </c>
      <c r="E914" s="370">
        <f t="shared" si="307"/>
        <v>0.09</v>
      </c>
      <c r="F914" s="370">
        <f t="shared" si="307"/>
        <v>0.06</v>
      </c>
    </row>
    <row r="915" spans="1:6" s="325" customFormat="1" ht="13.8">
      <c r="A915" s="327"/>
      <c r="B915" s="327" t="s">
        <v>310</v>
      </c>
      <c r="C915" s="370">
        <f t="shared" ref="C915" si="308">ROUND((C137*100/C$3),2)</f>
        <v>0.05</v>
      </c>
      <c r="D915" s="370">
        <f t="shared" ref="D915:F915" si="309">ROUND((D137*100/D$3),2)</f>
        <v>0.04</v>
      </c>
      <c r="E915" s="370">
        <f t="shared" si="309"/>
        <v>0.05</v>
      </c>
      <c r="F915" s="370">
        <f t="shared" si="309"/>
        <v>0.04</v>
      </c>
    </row>
    <row r="916" spans="1:6" s="325" customFormat="1" ht="13.8">
      <c r="A916" s="329"/>
      <c r="B916" s="329" t="s">
        <v>311</v>
      </c>
      <c r="C916" s="370">
        <f t="shared" ref="C916" si="310">ROUND((C138*100/C$3),2)</f>
        <v>0.3</v>
      </c>
      <c r="D916" s="370">
        <f t="shared" ref="D916:F916" si="311">ROUND((D138*100/D$3),2)</f>
        <v>0.28999999999999998</v>
      </c>
      <c r="E916" s="370">
        <f t="shared" si="311"/>
        <v>0.3</v>
      </c>
      <c r="F916" s="370">
        <f t="shared" si="311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12">ROUND((C139*100/C$3),2)</f>
        <v>0.1</v>
      </c>
      <c r="D917" s="370">
        <f t="shared" ref="D917:F917" si="313">ROUND((D139*100/D$3),2)</f>
        <v>0.11</v>
      </c>
      <c r="E917" s="370">
        <f t="shared" si="313"/>
        <v>0.1</v>
      </c>
      <c r="F917" s="370">
        <f t="shared" si="313"/>
        <v>0.11</v>
      </c>
    </row>
    <row r="918" spans="1:6" s="325" customFormat="1" ht="13.8">
      <c r="A918" s="329"/>
      <c r="B918" s="329" t="s">
        <v>313</v>
      </c>
      <c r="C918" s="370">
        <f t="shared" ref="C918" si="314">ROUND((C140*100/C$3),2)</f>
        <v>0.17</v>
      </c>
      <c r="D918" s="370">
        <f t="shared" ref="D918:F918" si="315">ROUND((D140*100/D$3),2)</f>
        <v>0.17</v>
      </c>
      <c r="E918" s="370">
        <f t="shared" si="315"/>
        <v>0.17</v>
      </c>
      <c r="F918" s="370">
        <f t="shared" si="315"/>
        <v>0.17</v>
      </c>
    </row>
    <row r="919" spans="1:6" s="325" customFormat="1" ht="13.8">
      <c r="A919" s="327"/>
      <c r="B919" s="327" t="s">
        <v>314</v>
      </c>
      <c r="C919" s="370">
        <f t="shared" ref="C919" si="316">ROUND((C141*100/C$3),2)</f>
        <v>0</v>
      </c>
      <c r="D919" s="370">
        <f t="shared" ref="D919:F919" si="317">ROUND((D141*100/D$3),2)</f>
        <v>0</v>
      </c>
      <c r="E919" s="370">
        <f t="shared" si="317"/>
        <v>0</v>
      </c>
      <c r="F919" s="370">
        <f t="shared" si="317"/>
        <v>0</v>
      </c>
    </row>
    <row r="920" spans="1:6" s="325" customFormat="1" ht="13.8">
      <c r="A920" s="329"/>
      <c r="B920" s="329" t="s">
        <v>315</v>
      </c>
      <c r="C920" s="370">
        <f t="shared" ref="C920" si="318">ROUND((C142*100/C$3),2)</f>
        <v>0.05</v>
      </c>
      <c r="D920" s="370">
        <f t="shared" ref="D920:F920" si="319">ROUND((D142*100/D$3),2)</f>
        <v>0.05</v>
      </c>
      <c r="E920" s="370">
        <f t="shared" si="319"/>
        <v>0.05</v>
      </c>
      <c r="F920" s="370">
        <f t="shared" si="319"/>
        <v>0.05</v>
      </c>
    </row>
    <row r="921" spans="1:6" s="325" customFormat="1" ht="13.8">
      <c r="A921" s="327"/>
      <c r="B921" s="327" t="s">
        <v>316</v>
      </c>
      <c r="C921" s="370">
        <f t="shared" ref="C921" si="320">ROUND((C143*100/C$3),2)</f>
        <v>0.1</v>
      </c>
      <c r="D921" s="370">
        <f t="shared" ref="D921:F921" si="321">ROUND((D143*100/D$3),2)</f>
        <v>0.1</v>
      </c>
      <c r="E921" s="370">
        <f t="shared" si="321"/>
        <v>0.1</v>
      </c>
      <c r="F921" s="370">
        <f t="shared" si="321"/>
        <v>0.1</v>
      </c>
    </row>
    <row r="922" spans="1:6" s="325" customFormat="1" ht="13.8">
      <c r="A922" s="329"/>
      <c r="B922" s="329" t="s">
        <v>317</v>
      </c>
      <c r="C922" s="370">
        <f t="shared" ref="C922" si="322">ROUND((C144*100/C$3),2)</f>
        <v>0.02</v>
      </c>
      <c r="D922" s="370">
        <f t="shared" ref="D922:F922" si="323">ROUND((D144*100/D$3),2)</f>
        <v>0.02</v>
      </c>
      <c r="E922" s="370">
        <f t="shared" si="323"/>
        <v>0.02</v>
      </c>
      <c r="F922" s="370">
        <f t="shared" si="323"/>
        <v>0.02</v>
      </c>
    </row>
    <row r="923" spans="1:6" s="325" customFormat="1" ht="13.8">
      <c r="A923" s="327"/>
      <c r="B923" s="327" t="s">
        <v>318</v>
      </c>
      <c r="C923" s="370">
        <f t="shared" ref="C923" si="324">ROUND((C145*100/C$3),2)</f>
        <v>0.45</v>
      </c>
      <c r="D923" s="370">
        <f t="shared" ref="D923:F923" si="325">ROUND((D145*100/D$3),2)</f>
        <v>0.41</v>
      </c>
      <c r="E923" s="370">
        <f t="shared" si="325"/>
        <v>0.45</v>
      </c>
      <c r="F923" s="370">
        <f t="shared" si="325"/>
        <v>0.41</v>
      </c>
    </row>
    <row r="924" spans="1:6" s="325" customFormat="1" ht="13.8">
      <c r="A924" s="329"/>
      <c r="B924" s="329" t="s">
        <v>319</v>
      </c>
      <c r="C924" s="370">
        <f t="shared" ref="C924" si="326">ROUND((C146*100/C$3),2)</f>
        <v>0.11</v>
      </c>
      <c r="D924" s="370">
        <f t="shared" ref="D924:F924" si="327">ROUND((D146*100/D$3),2)</f>
        <v>0.1</v>
      </c>
      <c r="E924" s="370">
        <f t="shared" si="327"/>
        <v>0.11</v>
      </c>
      <c r="F924" s="370">
        <f t="shared" si="327"/>
        <v>0.1</v>
      </c>
    </row>
    <row r="925" spans="1:6" s="325" customFormat="1" ht="13.8">
      <c r="A925" s="327"/>
      <c r="B925" s="327" t="s">
        <v>320</v>
      </c>
      <c r="C925" s="370">
        <f t="shared" ref="C925" si="328">ROUND((C147*100/C$3),2)</f>
        <v>0.26</v>
      </c>
      <c r="D925" s="370">
        <f t="shared" ref="D925:F925" si="329">ROUND((D147*100/D$3),2)</f>
        <v>0.23</v>
      </c>
      <c r="E925" s="370">
        <f t="shared" si="329"/>
        <v>0.26</v>
      </c>
      <c r="F925" s="370">
        <f t="shared" si="329"/>
        <v>0.23</v>
      </c>
    </row>
    <row r="926" spans="1:6" s="325" customFormat="1" ht="13.8">
      <c r="A926" s="329"/>
      <c r="B926" s="329" t="s">
        <v>321</v>
      </c>
      <c r="C926" s="370">
        <f t="shared" ref="C926" si="330">ROUND((C148*100/C$3),2)</f>
        <v>0.08</v>
      </c>
      <c r="D926" s="370">
        <f t="shared" ref="D926:F926" si="331">ROUND((D148*100/D$3),2)</f>
        <v>0.08</v>
      </c>
      <c r="E926" s="370">
        <f t="shared" si="331"/>
        <v>0.08</v>
      </c>
      <c r="F926" s="370">
        <f t="shared" si="331"/>
        <v>0.08</v>
      </c>
    </row>
    <row r="927" spans="1:6" s="325" customFormat="1" ht="13.8">
      <c r="A927" s="327"/>
      <c r="B927" s="327" t="s">
        <v>322</v>
      </c>
      <c r="C927" s="370">
        <f t="shared" ref="C927" si="332">ROUND((C149*100/C$3),2)</f>
        <v>0.6</v>
      </c>
      <c r="D927" s="370">
        <f t="shared" ref="D927:F927" si="333">ROUND((D149*100/D$3),2)</f>
        <v>0.56999999999999995</v>
      </c>
      <c r="E927" s="370">
        <f t="shared" si="333"/>
        <v>0.6</v>
      </c>
      <c r="F927" s="370">
        <f t="shared" si="333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34">ROUND((C150*100/C$3),2)</f>
        <v>0</v>
      </c>
      <c r="D928" s="370">
        <f t="shared" ref="D928:F928" si="335">ROUND((D150*100/D$3),2)</f>
        <v>0</v>
      </c>
      <c r="E928" s="370">
        <f t="shared" si="335"/>
        <v>0</v>
      </c>
      <c r="F928" s="370">
        <f t="shared" si="335"/>
        <v>0</v>
      </c>
    </row>
    <row r="929" spans="1:6" s="325" customFormat="1" ht="13.8">
      <c r="A929" s="327"/>
      <c r="B929" s="327" t="s">
        <v>324</v>
      </c>
      <c r="C929" s="370">
        <f t="shared" ref="C929" si="336">ROUND((C151*100/C$3),2)</f>
        <v>0.01</v>
      </c>
      <c r="D929" s="370">
        <f t="shared" ref="D929:F929" si="337">ROUND((D151*100/D$3),2)</f>
        <v>0.01</v>
      </c>
      <c r="E929" s="370">
        <f t="shared" si="337"/>
        <v>0.01</v>
      </c>
      <c r="F929" s="370">
        <f t="shared" si="337"/>
        <v>0.01</v>
      </c>
    </row>
    <row r="930" spans="1:6" s="325" customFormat="1" ht="13.8">
      <c r="A930" s="329"/>
      <c r="B930" s="329" t="s">
        <v>325</v>
      </c>
      <c r="C930" s="370">
        <f t="shared" ref="C930" si="338">ROUND((C152*100/C$3),2)</f>
        <v>0.06</v>
      </c>
      <c r="D930" s="370">
        <f t="shared" ref="D930:F930" si="339">ROUND((D152*100/D$3),2)</f>
        <v>0.05</v>
      </c>
      <c r="E930" s="370">
        <f t="shared" si="339"/>
        <v>0.06</v>
      </c>
      <c r="F930" s="370">
        <f t="shared" si="339"/>
        <v>0.05</v>
      </c>
    </row>
    <row r="931" spans="1:6" s="325" customFormat="1" ht="13.8">
      <c r="A931" s="327"/>
      <c r="B931" s="327" t="s">
        <v>326</v>
      </c>
      <c r="C931" s="370">
        <f t="shared" ref="C931" si="340">ROUND((C153*100/C$3),2)</f>
        <v>0.15</v>
      </c>
      <c r="D931" s="370">
        <f t="shared" ref="D931:F931" si="341">ROUND((D153*100/D$3),2)</f>
        <v>0.14000000000000001</v>
      </c>
      <c r="E931" s="370">
        <f t="shared" si="341"/>
        <v>0.15</v>
      </c>
      <c r="F931" s="370">
        <f t="shared" si="341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42">ROUND((C154*100/C$3),2)</f>
        <v>0.39</v>
      </c>
      <c r="D932" s="370">
        <f t="shared" ref="D932:F932" si="343">ROUND((D154*100/D$3),2)</f>
        <v>0.38</v>
      </c>
      <c r="E932" s="370">
        <f t="shared" si="343"/>
        <v>0.39</v>
      </c>
      <c r="F932" s="370">
        <f t="shared" si="343"/>
        <v>0.38</v>
      </c>
    </row>
    <row r="933" spans="1:6" s="325" customFormat="1" ht="13.8">
      <c r="A933" s="327"/>
      <c r="B933" s="327" t="s">
        <v>328</v>
      </c>
      <c r="C933" s="370">
        <f t="shared" ref="C933" si="344">ROUND((C155*100/C$3),2)</f>
        <v>5.8</v>
      </c>
      <c r="D933" s="370">
        <f t="shared" ref="D933:F933" si="345">ROUND((D155*100/D$3),2)</f>
        <v>5.0199999999999996</v>
      </c>
      <c r="E933" s="370">
        <f t="shared" si="345"/>
        <v>5.8</v>
      </c>
      <c r="F933" s="370">
        <f t="shared" si="345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46">ROUND((C156*100/C$3),2)</f>
        <v>0.8</v>
      </c>
      <c r="D934" s="370">
        <f t="shared" ref="D934:F934" si="347">ROUND((D156*100/D$3),2)</f>
        <v>0.64</v>
      </c>
      <c r="E934" s="370">
        <f t="shared" si="347"/>
        <v>0.8</v>
      </c>
      <c r="F934" s="370">
        <f t="shared" si="347"/>
        <v>0.64</v>
      </c>
    </row>
    <row r="935" spans="1:6" s="325" customFormat="1" ht="13.8">
      <c r="A935" s="327"/>
      <c r="B935" s="327" t="s">
        <v>330</v>
      </c>
      <c r="C935" s="370">
        <f t="shared" ref="C935" si="348">ROUND((C157*100/C$3),2)</f>
        <v>1.54</v>
      </c>
      <c r="D935" s="370">
        <f t="shared" ref="D935:F935" si="349">ROUND((D157*100/D$3),2)</f>
        <v>1.34</v>
      </c>
      <c r="E935" s="370">
        <f t="shared" si="349"/>
        <v>1.54</v>
      </c>
      <c r="F935" s="370">
        <f t="shared" si="349"/>
        <v>1.34</v>
      </c>
    </row>
    <row r="936" spans="1:6" s="325" customFormat="1" ht="13.8">
      <c r="A936" s="329"/>
      <c r="B936" s="329" t="s">
        <v>331</v>
      </c>
      <c r="C936" s="370">
        <f t="shared" ref="C936" si="350">ROUND((C158*100/C$3),2)</f>
        <v>0.37</v>
      </c>
      <c r="D936" s="370">
        <f t="shared" ref="D936:F936" si="351">ROUND((D158*100/D$3),2)</f>
        <v>0.34</v>
      </c>
      <c r="E936" s="370">
        <f t="shared" si="351"/>
        <v>0.37</v>
      </c>
      <c r="F936" s="370">
        <f t="shared" si="351"/>
        <v>0.34</v>
      </c>
    </row>
    <row r="937" spans="1:6" s="325" customFormat="1" ht="13.8">
      <c r="A937" s="327"/>
      <c r="B937" s="327" t="s">
        <v>332</v>
      </c>
      <c r="C937" s="370">
        <f t="shared" ref="C937" si="352">ROUND((C159*100/C$3),2)</f>
        <v>0.12</v>
      </c>
      <c r="D937" s="370">
        <f t="shared" ref="D937:F937" si="353">ROUND((D159*100/D$3),2)</f>
        <v>0.11</v>
      </c>
      <c r="E937" s="370">
        <f t="shared" si="353"/>
        <v>0.12</v>
      </c>
      <c r="F937" s="370">
        <f t="shared" si="353"/>
        <v>0.11</v>
      </c>
    </row>
    <row r="938" spans="1:6" s="325" customFormat="1" ht="13.8">
      <c r="A938" s="329"/>
      <c r="B938" s="329" t="s">
        <v>333</v>
      </c>
      <c r="C938" s="370">
        <f t="shared" ref="C938" si="354">ROUND((C160*100/C$3),2)</f>
        <v>0.25</v>
      </c>
      <c r="D938" s="370">
        <f t="shared" ref="D938:F938" si="355">ROUND((D160*100/D$3),2)</f>
        <v>0.22</v>
      </c>
      <c r="E938" s="370">
        <f t="shared" si="355"/>
        <v>0.25</v>
      </c>
      <c r="F938" s="370">
        <f t="shared" si="355"/>
        <v>0.22</v>
      </c>
    </row>
    <row r="939" spans="1:6" s="325" customFormat="1" ht="13.8">
      <c r="A939" s="327"/>
      <c r="B939" s="327" t="s">
        <v>334</v>
      </c>
      <c r="C939" s="370">
        <f t="shared" ref="C939" si="356">ROUND((C161*100/C$3),2)</f>
        <v>1.67</v>
      </c>
      <c r="D939" s="370">
        <f t="shared" ref="D939:F939" si="357">ROUND((D161*100/D$3),2)</f>
        <v>1.52</v>
      </c>
      <c r="E939" s="370">
        <f t="shared" si="357"/>
        <v>1.67</v>
      </c>
      <c r="F939" s="370">
        <f t="shared" si="357"/>
        <v>1.52</v>
      </c>
    </row>
    <row r="940" spans="1:6" s="325" customFormat="1" ht="13.8">
      <c r="A940" s="329"/>
      <c r="B940" s="329" t="s">
        <v>335</v>
      </c>
      <c r="C940" s="370">
        <f t="shared" ref="C940" si="358">ROUND((C162*100/C$3),2)</f>
        <v>0.1</v>
      </c>
      <c r="D940" s="370">
        <f t="shared" ref="D940:F940" si="359">ROUND((D162*100/D$3),2)</f>
        <v>0.09</v>
      </c>
      <c r="E940" s="370">
        <f t="shared" si="359"/>
        <v>0.1</v>
      </c>
      <c r="F940" s="370">
        <f t="shared" si="359"/>
        <v>0.09</v>
      </c>
    </row>
    <row r="941" spans="1:6" s="325" customFormat="1" ht="13.8">
      <c r="A941" s="327"/>
      <c r="B941" s="327" t="s">
        <v>336</v>
      </c>
      <c r="C941" s="370">
        <f t="shared" ref="C941" si="360">ROUND((C163*100/C$3),2)</f>
        <v>0.14000000000000001</v>
      </c>
      <c r="D941" s="370">
        <f t="shared" ref="D941:F941" si="361">ROUND((D163*100/D$3),2)</f>
        <v>0.14000000000000001</v>
      </c>
      <c r="E941" s="370">
        <f t="shared" si="361"/>
        <v>0.14000000000000001</v>
      </c>
      <c r="F941" s="370">
        <f t="shared" si="361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62">ROUND((C164*100/C$3),2)</f>
        <v>0.51</v>
      </c>
      <c r="D942" s="370">
        <f t="shared" ref="D942:F942" si="363">ROUND((D164*100/D$3),2)</f>
        <v>0.45</v>
      </c>
      <c r="E942" s="370">
        <f t="shared" si="363"/>
        <v>0.51</v>
      </c>
      <c r="F942" s="370">
        <f t="shared" si="363"/>
        <v>0.45</v>
      </c>
    </row>
    <row r="943" spans="1:6" s="325" customFormat="1" ht="13.8">
      <c r="A943" s="327"/>
      <c r="B943" s="327" t="s">
        <v>338</v>
      </c>
      <c r="C943" s="370">
        <f t="shared" ref="C943" si="364">ROUND((C165*100/C$3),2)</f>
        <v>7.0000000000000007E-2</v>
      </c>
      <c r="D943" s="370">
        <f t="shared" ref="D943:F943" si="365">ROUND((D165*100/D$3),2)</f>
        <v>0.06</v>
      </c>
      <c r="E943" s="370">
        <f t="shared" si="365"/>
        <v>7.0000000000000007E-2</v>
      </c>
      <c r="F943" s="370">
        <f t="shared" si="365"/>
        <v>0.06</v>
      </c>
    </row>
    <row r="944" spans="1:6" s="325" customFormat="1" ht="13.8">
      <c r="A944" s="329"/>
      <c r="B944" s="329" t="s">
        <v>339</v>
      </c>
      <c r="C944" s="370">
        <f t="shared" ref="C944" si="366">ROUND((C166*100/C$3),2)</f>
        <v>0.6</v>
      </c>
      <c r="D944" s="370">
        <f t="shared" ref="D944:F944" si="367">ROUND((D166*100/D$3),2)</f>
        <v>0.43</v>
      </c>
      <c r="E944" s="370">
        <f t="shared" si="367"/>
        <v>0.6</v>
      </c>
      <c r="F944" s="370">
        <f t="shared" si="367"/>
        <v>0.43</v>
      </c>
    </row>
    <row r="945" spans="1:6" s="325" customFormat="1" ht="13.8">
      <c r="A945" s="327"/>
      <c r="B945" s="327" t="s">
        <v>340</v>
      </c>
      <c r="C945" s="370">
        <f t="shared" ref="C945" si="368">ROUND((C167*100/C$3),2)</f>
        <v>1.7</v>
      </c>
      <c r="D945" s="370">
        <f t="shared" ref="D945:F945" si="369">ROUND((D167*100/D$3),2)</f>
        <v>1.73</v>
      </c>
      <c r="E945" s="370">
        <f t="shared" si="369"/>
        <v>1.7</v>
      </c>
      <c r="F945" s="370">
        <f t="shared" si="369"/>
        <v>1.73</v>
      </c>
    </row>
    <row r="946" spans="1:6" s="325" customFormat="1" ht="13.8">
      <c r="A946" s="329"/>
      <c r="B946" s="329" t="s">
        <v>341</v>
      </c>
      <c r="C946" s="370">
        <f t="shared" ref="C946" si="370">ROUND((C168*100/C$3),2)</f>
        <v>0.11</v>
      </c>
      <c r="D946" s="370">
        <f t="shared" ref="D946:F946" si="371">ROUND((D168*100/D$3),2)</f>
        <v>0.11</v>
      </c>
      <c r="E946" s="370">
        <f t="shared" si="371"/>
        <v>0.11</v>
      </c>
      <c r="F946" s="370">
        <f t="shared" si="371"/>
        <v>0.11</v>
      </c>
    </row>
    <row r="947" spans="1:6" s="325" customFormat="1" ht="13.8">
      <c r="A947" s="327"/>
      <c r="B947" s="327" t="s">
        <v>342</v>
      </c>
      <c r="C947" s="370">
        <f t="shared" ref="C947" si="372">ROUND((C169*100/C$3),2)</f>
        <v>0.56999999999999995</v>
      </c>
      <c r="D947" s="370">
        <f t="shared" ref="D947:F947" si="373">ROUND((D169*100/D$3),2)</f>
        <v>0.57999999999999996</v>
      </c>
      <c r="E947" s="370">
        <f t="shared" si="373"/>
        <v>0.56999999999999995</v>
      </c>
      <c r="F947" s="370">
        <f t="shared" si="373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74">ROUND((C170*100/C$3),2)</f>
        <v>1.01</v>
      </c>
      <c r="D948" s="370">
        <f t="shared" ref="D948:F948" si="375">ROUND((D170*100/D$3),2)</f>
        <v>1.05</v>
      </c>
      <c r="E948" s="370">
        <f t="shared" si="375"/>
        <v>1.01</v>
      </c>
      <c r="F948" s="370">
        <f t="shared" si="375"/>
        <v>1.05</v>
      </c>
    </row>
    <row r="949" spans="1:6" s="325" customFormat="1" ht="13.8">
      <c r="A949" s="327"/>
      <c r="B949" s="327" t="s">
        <v>344</v>
      </c>
      <c r="C949" s="370">
        <f t="shared" ref="C949" si="376">ROUND((C171*100/C$3),2)</f>
        <v>6.36</v>
      </c>
      <c r="D949" s="370">
        <f t="shared" ref="D949:F949" si="377">ROUND((D171*100/D$3),2)</f>
        <v>7.43</v>
      </c>
      <c r="E949" s="370">
        <f t="shared" si="377"/>
        <v>6.36</v>
      </c>
      <c r="F949" s="370">
        <f t="shared" si="377"/>
        <v>7.43</v>
      </c>
    </row>
    <row r="950" spans="1:6" s="325" customFormat="1" ht="13.8">
      <c r="A950" s="329"/>
      <c r="B950" s="329" t="s">
        <v>345</v>
      </c>
      <c r="C950" s="370">
        <f t="shared" ref="C950" si="378">ROUND((C172*100/C$3),2)</f>
        <v>0.5</v>
      </c>
      <c r="D950" s="370">
        <f t="shared" ref="D950:F950" si="379">ROUND((D172*100/D$3),2)</f>
        <v>0.42</v>
      </c>
      <c r="E950" s="370">
        <f t="shared" si="379"/>
        <v>0.5</v>
      </c>
      <c r="F950" s="370">
        <f t="shared" si="379"/>
        <v>0.42</v>
      </c>
    </row>
    <row r="951" spans="1:6" s="325" customFormat="1" ht="13.8">
      <c r="A951" s="327"/>
      <c r="B951" s="327" t="s">
        <v>346</v>
      </c>
      <c r="C951" s="370">
        <f t="shared" ref="C951" si="380">ROUND((C173*100/C$3),2)</f>
        <v>0.41</v>
      </c>
      <c r="D951" s="370">
        <f t="shared" ref="D951:F951" si="381">ROUND((D173*100/D$3),2)</f>
        <v>0.37</v>
      </c>
      <c r="E951" s="370">
        <f t="shared" si="381"/>
        <v>0.41</v>
      </c>
      <c r="F951" s="370">
        <f t="shared" si="381"/>
        <v>0.37</v>
      </c>
    </row>
    <row r="952" spans="1:6" s="325" customFormat="1" ht="13.8">
      <c r="A952" s="329"/>
      <c r="B952" s="329" t="s">
        <v>347</v>
      </c>
      <c r="C952" s="370">
        <f t="shared" ref="C952" si="382">ROUND((C174*100/C$3),2)</f>
        <v>0.08</v>
      </c>
      <c r="D952" s="370">
        <f t="shared" ref="D952:F952" si="383">ROUND((D174*100/D$3),2)</f>
        <v>0.05</v>
      </c>
      <c r="E952" s="370">
        <f t="shared" si="383"/>
        <v>0.08</v>
      </c>
      <c r="F952" s="370">
        <f t="shared" si="383"/>
        <v>0.05</v>
      </c>
    </row>
    <row r="953" spans="1:6" s="325" customFormat="1" ht="13.8">
      <c r="A953" s="327"/>
      <c r="B953" s="327" t="s">
        <v>348</v>
      </c>
      <c r="C953" s="370">
        <f t="shared" ref="C953" si="384">ROUND((C175*100/C$3),2)</f>
        <v>0.02</v>
      </c>
      <c r="D953" s="370">
        <f t="shared" ref="D953:F953" si="385">ROUND((D175*100/D$3),2)</f>
        <v>0.01</v>
      </c>
      <c r="E953" s="370">
        <f t="shared" si="385"/>
        <v>0.02</v>
      </c>
      <c r="F953" s="370">
        <f t="shared" si="385"/>
        <v>0.01</v>
      </c>
    </row>
    <row r="954" spans="1:6" s="325" customFormat="1" ht="13.8">
      <c r="A954" s="329"/>
      <c r="B954" s="329" t="s">
        <v>349</v>
      </c>
      <c r="C954" s="370">
        <f t="shared" ref="C954" si="386">ROUND((C176*100/C$3),2)</f>
        <v>5.03</v>
      </c>
      <c r="D954" s="370">
        <f t="shared" ref="D954:F954" si="387">ROUND((D176*100/D$3),2)</f>
        <v>6.06</v>
      </c>
      <c r="E954" s="370">
        <f t="shared" si="387"/>
        <v>5.03</v>
      </c>
      <c r="F954" s="370">
        <f t="shared" si="387"/>
        <v>6.06</v>
      </c>
    </row>
    <row r="955" spans="1:6" s="325" customFormat="1" ht="13.8">
      <c r="A955" s="327"/>
      <c r="B955" s="327" t="s">
        <v>350</v>
      </c>
      <c r="C955" s="370">
        <f t="shared" ref="C955" si="388">ROUND((C177*100/C$3),2)</f>
        <v>0.22</v>
      </c>
      <c r="D955" s="370">
        <f t="shared" ref="D955:F955" si="389">ROUND((D177*100/D$3),2)</f>
        <v>0.39</v>
      </c>
      <c r="E955" s="370">
        <f t="shared" si="389"/>
        <v>0.22</v>
      </c>
      <c r="F955" s="370">
        <f t="shared" si="389"/>
        <v>0.39</v>
      </c>
    </row>
    <row r="956" spans="1:6" s="325" customFormat="1" ht="13.8">
      <c r="A956" s="329"/>
      <c r="B956" s="329" t="s">
        <v>351</v>
      </c>
      <c r="C956" s="370">
        <f t="shared" ref="C956" si="390">ROUND((C178*100/C$3),2)</f>
        <v>0.03</v>
      </c>
      <c r="D956" s="370">
        <f t="shared" ref="D956:F956" si="391">ROUND((D178*100/D$3),2)</f>
        <v>0.05</v>
      </c>
      <c r="E956" s="370">
        <f t="shared" si="391"/>
        <v>0.03</v>
      </c>
      <c r="F956" s="370">
        <f t="shared" si="391"/>
        <v>0.05</v>
      </c>
    </row>
    <row r="957" spans="1:6" s="325" customFormat="1" ht="13.8">
      <c r="A957" s="327"/>
      <c r="B957" s="327" t="s">
        <v>352</v>
      </c>
      <c r="C957" s="370">
        <f t="shared" ref="C957" si="392">ROUND((C179*100/C$3),2)</f>
        <v>0.06</v>
      </c>
      <c r="D957" s="370">
        <f t="shared" ref="D957:F957" si="393">ROUND((D179*100/D$3),2)</f>
        <v>0.08</v>
      </c>
      <c r="E957" s="370">
        <f t="shared" si="393"/>
        <v>0.06</v>
      </c>
      <c r="F957" s="370">
        <f t="shared" si="393"/>
        <v>0.08</v>
      </c>
    </row>
    <row r="958" spans="1:6" s="325" customFormat="1" ht="13.8">
      <c r="A958" s="329"/>
      <c r="B958" s="329" t="s">
        <v>353</v>
      </c>
      <c r="C958" s="370">
        <f t="shared" ref="C958" si="394">ROUND((C180*100/C$3),2)</f>
        <v>0.16</v>
      </c>
      <c r="D958" s="370">
        <f t="shared" ref="D958:F958" si="395">ROUND((D180*100/D$3),2)</f>
        <v>0.14000000000000001</v>
      </c>
      <c r="E958" s="370">
        <f t="shared" si="395"/>
        <v>0.16</v>
      </c>
      <c r="F958" s="370">
        <f t="shared" si="395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396">ROUND((C181*100/C$3),2)</f>
        <v>0.01</v>
      </c>
      <c r="D959" s="370">
        <f t="shared" ref="D959:F959" si="397">ROUND((D181*100/D$3),2)</f>
        <v>0</v>
      </c>
      <c r="E959" s="370">
        <f t="shared" si="397"/>
        <v>0.01</v>
      </c>
      <c r="F959" s="370">
        <f t="shared" si="397"/>
        <v>0</v>
      </c>
    </row>
    <row r="960" spans="1:6" s="325" customFormat="1" ht="13.8">
      <c r="A960" s="329"/>
      <c r="B960" s="329" t="s">
        <v>355</v>
      </c>
      <c r="C960" s="370">
        <f t="shared" ref="C960" si="398">ROUND((C182*100/C$3),2)</f>
        <v>0.02</v>
      </c>
      <c r="D960" s="370">
        <f t="shared" ref="D960:F960" si="399">ROUND((D182*100/D$3),2)</f>
        <v>0.02</v>
      </c>
      <c r="E960" s="370">
        <f t="shared" si="399"/>
        <v>0.02</v>
      </c>
      <c r="F960" s="370">
        <f t="shared" si="399"/>
        <v>0.02</v>
      </c>
    </row>
    <row r="961" spans="1:6" s="325" customFormat="1" ht="13.8">
      <c r="A961" s="327"/>
      <c r="B961" s="327" t="s">
        <v>356</v>
      </c>
      <c r="C961" s="370">
        <f t="shared" ref="C961" si="400">ROUND((C183*100/C$3),2)</f>
        <v>0.01</v>
      </c>
      <c r="D961" s="370">
        <f t="shared" ref="D961:F961" si="401">ROUND((D183*100/D$3),2)</f>
        <v>0</v>
      </c>
      <c r="E961" s="370">
        <f t="shared" si="401"/>
        <v>0.01</v>
      </c>
      <c r="F961" s="370">
        <f t="shared" si="401"/>
        <v>0</v>
      </c>
    </row>
    <row r="962" spans="1:6" s="325" customFormat="1" ht="13.8">
      <c r="A962" s="329"/>
      <c r="B962" s="329" t="s">
        <v>357</v>
      </c>
      <c r="C962" s="370">
        <f t="shared" ref="C962" si="402">ROUND((C184*100/C$3),2)</f>
        <v>0.13</v>
      </c>
      <c r="D962" s="370">
        <f t="shared" ref="D962:F962" si="403">ROUND((D184*100/D$3),2)</f>
        <v>0.11</v>
      </c>
      <c r="E962" s="370">
        <f t="shared" si="403"/>
        <v>0.13</v>
      </c>
      <c r="F962" s="370">
        <f t="shared" si="403"/>
        <v>0.11</v>
      </c>
    </row>
    <row r="963" spans="1:6" s="325" customFormat="1" ht="13.8">
      <c r="A963" s="327"/>
      <c r="B963" s="327" t="s">
        <v>358</v>
      </c>
      <c r="C963" s="370">
        <f t="shared" ref="C963" si="404">ROUND((C185*100/C$3),2)</f>
        <v>4</v>
      </c>
      <c r="D963" s="370">
        <f t="shared" ref="D963:F963" si="405">ROUND((D185*100/D$3),2)</f>
        <v>3.82</v>
      </c>
      <c r="E963" s="370">
        <f t="shared" si="405"/>
        <v>4</v>
      </c>
      <c r="F963" s="370">
        <f t="shared" si="405"/>
        <v>3.82</v>
      </c>
    </row>
    <row r="964" spans="1:6" s="325" customFormat="1" ht="13.8">
      <c r="A964" s="329"/>
      <c r="B964" s="329" t="s">
        <v>359</v>
      </c>
      <c r="C964" s="370">
        <f t="shared" ref="C964" si="406">ROUND((C186*100/C$3),2)</f>
        <v>2.35</v>
      </c>
      <c r="D964" s="370">
        <f t="shared" ref="D964:F964" si="407">ROUND((D186*100/D$3),2)</f>
        <v>2.13</v>
      </c>
      <c r="E964" s="370">
        <f t="shared" si="407"/>
        <v>2.35</v>
      </c>
      <c r="F964" s="370">
        <f t="shared" si="407"/>
        <v>2.13</v>
      </c>
    </row>
    <row r="965" spans="1:6" s="325" customFormat="1" ht="13.8">
      <c r="A965" s="327"/>
      <c r="B965" s="327" t="s">
        <v>360</v>
      </c>
      <c r="C965" s="370">
        <f t="shared" ref="C965" si="408">ROUND((C187*100/C$3),2)</f>
        <v>1.51</v>
      </c>
      <c r="D965" s="370">
        <f t="shared" ref="D965:F965" si="409">ROUND((D187*100/D$3),2)</f>
        <v>1.28</v>
      </c>
      <c r="E965" s="370">
        <f t="shared" si="409"/>
        <v>1.51</v>
      </c>
      <c r="F965" s="370">
        <f t="shared" si="409"/>
        <v>1.28</v>
      </c>
    </row>
    <row r="966" spans="1:6" s="325" customFormat="1" ht="13.8">
      <c r="A966" s="329"/>
      <c r="B966" s="329" t="s">
        <v>361</v>
      </c>
      <c r="C966" s="370">
        <f t="shared" ref="C966" si="410">ROUND((C188*100/C$3),2)</f>
        <v>0.26</v>
      </c>
      <c r="D966" s="370">
        <f t="shared" ref="D966:F966" si="411">ROUND((D188*100/D$3),2)</f>
        <v>0.2</v>
      </c>
      <c r="E966" s="370">
        <f t="shared" si="411"/>
        <v>0.26</v>
      </c>
      <c r="F966" s="370">
        <f t="shared" si="411"/>
        <v>0.2</v>
      </c>
    </row>
    <row r="967" spans="1:6" s="325" customFormat="1" ht="13.8">
      <c r="A967" s="327"/>
      <c r="B967" s="327" t="s">
        <v>362</v>
      </c>
      <c r="C967" s="370">
        <f t="shared" ref="C967" si="412">ROUND((C189*100/C$3),2)</f>
        <v>0.59</v>
      </c>
      <c r="D967" s="370">
        <f t="shared" ref="D967:F967" si="413">ROUND((D189*100/D$3),2)</f>
        <v>0.65</v>
      </c>
      <c r="E967" s="370">
        <f t="shared" si="413"/>
        <v>0.59</v>
      </c>
      <c r="F967" s="370">
        <f t="shared" si="413"/>
        <v>0.65</v>
      </c>
    </row>
    <row r="968" spans="1:6" s="325" customFormat="1" ht="13.8">
      <c r="A968" s="329"/>
      <c r="B968" s="329" t="s">
        <v>363</v>
      </c>
      <c r="C968" s="370">
        <f t="shared" ref="C968" si="414">ROUND((C190*100/C$3),2)</f>
        <v>0.4</v>
      </c>
      <c r="D968" s="370">
        <f t="shared" ref="D968:F968" si="415">ROUND((D190*100/D$3),2)</f>
        <v>0.39</v>
      </c>
      <c r="E968" s="370">
        <f t="shared" si="415"/>
        <v>0.4</v>
      </c>
      <c r="F968" s="370">
        <f t="shared" si="415"/>
        <v>0.39</v>
      </c>
    </row>
    <row r="969" spans="1:6" s="325" customFormat="1" ht="13.8">
      <c r="A969" s="327"/>
      <c r="B969" s="327" t="s">
        <v>364</v>
      </c>
      <c r="C969" s="370">
        <f t="shared" ref="C969" si="416">ROUND((C191*100/C$3),2)</f>
        <v>0.28999999999999998</v>
      </c>
      <c r="D969" s="370">
        <f t="shared" ref="D969:F969" si="417">ROUND((D191*100/D$3),2)</f>
        <v>0.28999999999999998</v>
      </c>
      <c r="E969" s="370">
        <f t="shared" si="417"/>
        <v>0.28999999999999998</v>
      </c>
      <c r="F969" s="370">
        <f t="shared" si="417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18">ROUND((C192*100/C$3),2)</f>
        <v>0.09</v>
      </c>
      <c r="D970" s="370">
        <f t="shared" ref="D970:F970" si="419">ROUND((D192*100/D$3),2)</f>
        <v>0.09</v>
      </c>
      <c r="E970" s="370">
        <f t="shared" si="419"/>
        <v>0.09</v>
      </c>
      <c r="F970" s="370">
        <f t="shared" si="419"/>
        <v>0.09</v>
      </c>
    </row>
    <row r="971" spans="1:6" s="325" customFormat="1" ht="13.8">
      <c r="A971" s="327"/>
      <c r="B971" s="327" t="s">
        <v>366</v>
      </c>
      <c r="C971" s="370">
        <f t="shared" ref="C971" si="420">ROUND((C193*100/C$3),2)</f>
        <v>0.02</v>
      </c>
      <c r="D971" s="370">
        <f t="shared" ref="D971:F971" si="421">ROUND((D193*100/D$3),2)</f>
        <v>0.02</v>
      </c>
      <c r="E971" s="370">
        <f t="shared" si="421"/>
        <v>0.02</v>
      </c>
      <c r="F971" s="370">
        <f t="shared" si="421"/>
        <v>0.02</v>
      </c>
    </row>
    <row r="972" spans="1:6" s="325" customFormat="1" ht="13.8">
      <c r="A972" s="329"/>
      <c r="B972" s="329" t="s">
        <v>367</v>
      </c>
      <c r="C972" s="370">
        <f t="shared" ref="C972" si="422">ROUND((C194*100/C$3),2)</f>
        <v>0.46</v>
      </c>
      <c r="D972" s="370">
        <f t="shared" ref="D972:F972" si="423">ROUND((D194*100/D$3),2)</f>
        <v>0.56999999999999995</v>
      </c>
      <c r="E972" s="370">
        <f t="shared" si="423"/>
        <v>0.46</v>
      </c>
      <c r="F972" s="370">
        <f t="shared" si="423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24">ROUND((C195*100/C$3),2)</f>
        <v>0.79</v>
      </c>
      <c r="D973" s="370">
        <f t="shared" ref="D973:F973" si="425">ROUND((D195*100/D$3),2)</f>
        <v>0.73</v>
      </c>
      <c r="E973" s="370">
        <f t="shared" si="425"/>
        <v>0.79</v>
      </c>
      <c r="F973" s="370">
        <f t="shared" si="425"/>
        <v>0.73</v>
      </c>
    </row>
    <row r="974" spans="1:6" s="325" customFormat="1" ht="13.8">
      <c r="A974" s="329"/>
      <c r="B974" s="329" t="s">
        <v>369</v>
      </c>
      <c r="C974" s="370">
        <f t="shared" ref="C974" si="426">ROUND((C196*100/C$3),2)</f>
        <v>4.24</v>
      </c>
      <c r="D974" s="370">
        <f t="shared" ref="D974:F974" si="427">ROUND((D196*100/D$3),2)</f>
        <v>4.29</v>
      </c>
      <c r="E974" s="370">
        <f t="shared" si="427"/>
        <v>4.24</v>
      </c>
      <c r="F974" s="370">
        <f t="shared" si="427"/>
        <v>4.29</v>
      </c>
    </row>
    <row r="975" spans="1:6" s="325" customFormat="1" ht="13.8">
      <c r="A975" s="327"/>
      <c r="B975" s="327" t="s">
        <v>370</v>
      </c>
      <c r="C975" s="370">
        <f t="shared" ref="C975" si="428">ROUND((C197*100/C$3),2)</f>
        <v>1.69</v>
      </c>
      <c r="D975" s="370">
        <f t="shared" ref="D975:F975" si="429">ROUND((D197*100/D$3),2)</f>
        <v>1.77</v>
      </c>
      <c r="E975" s="370">
        <f t="shared" si="429"/>
        <v>1.69</v>
      </c>
      <c r="F975" s="370">
        <f t="shared" si="429"/>
        <v>1.77</v>
      </c>
    </row>
    <row r="976" spans="1:6" s="325" customFormat="1" ht="13.8">
      <c r="A976" s="329"/>
      <c r="B976" s="329" t="s">
        <v>371</v>
      </c>
      <c r="C976" s="370">
        <f t="shared" ref="C976" si="430">ROUND((C198*100/C$3),2)</f>
        <v>1.1000000000000001</v>
      </c>
      <c r="D976" s="370">
        <f t="shared" ref="D976:F976" si="431">ROUND((D198*100/D$3),2)</f>
        <v>1.08</v>
      </c>
      <c r="E976" s="370">
        <f t="shared" si="431"/>
        <v>1.1000000000000001</v>
      </c>
      <c r="F976" s="370">
        <f t="shared" si="431"/>
        <v>1.08</v>
      </c>
    </row>
    <row r="977" spans="1:6" s="325" customFormat="1" ht="13.8">
      <c r="A977" s="327"/>
      <c r="B977" s="327" t="s">
        <v>372</v>
      </c>
      <c r="C977" s="370">
        <f t="shared" ref="C977" si="432">ROUND((C199*100/C$3),2)</f>
        <v>0.54</v>
      </c>
      <c r="D977" s="370">
        <f t="shared" ref="D977:F977" si="433">ROUND((D199*100/D$3),2)</f>
        <v>0.62</v>
      </c>
      <c r="E977" s="370">
        <f t="shared" si="433"/>
        <v>0.54</v>
      </c>
      <c r="F977" s="370">
        <f t="shared" si="433"/>
        <v>0.62</v>
      </c>
    </row>
    <row r="978" spans="1:6" s="325" customFormat="1" ht="13.8">
      <c r="A978" s="329"/>
      <c r="B978" s="329" t="s">
        <v>373</v>
      </c>
      <c r="C978" s="370">
        <f t="shared" ref="C978" si="434">ROUND((C200*100/C$3),2)</f>
        <v>0.06</v>
      </c>
      <c r="D978" s="370">
        <f t="shared" ref="D978:F978" si="435">ROUND((D200*100/D$3),2)</f>
        <v>7.0000000000000007E-2</v>
      </c>
      <c r="E978" s="370">
        <f t="shared" si="435"/>
        <v>0.06</v>
      </c>
      <c r="F978" s="370">
        <f t="shared" si="435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36">ROUND((C201*100/C$3),2)</f>
        <v>1.8</v>
      </c>
      <c r="D979" s="370">
        <f t="shared" ref="D979:F979" si="437">ROUND((D201*100/D$3),2)</f>
        <v>1.64</v>
      </c>
      <c r="E979" s="370">
        <f t="shared" si="437"/>
        <v>1.8</v>
      </c>
      <c r="F979" s="370">
        <f t="shared" si="437"/>
        <v>1.64</v>
      </c>
    </row>
    <row r="980" spans="1:6" s="325" customFormat="1" ht="13.8">
      <c r="A980" s="329"/>
      <c r="B980" s="329" t="s">
        <v>375</v>
      </c>
      <c r="C980" s="370">
        <f t="shared" ref="C980" si="438">ROUND((C202*100/C$3),2)</f>
        <v>0.54</v>
      </c>
      <c r="D980" s="370">
        <f t="shared" ref="D980:F980" si="439">ROUND((D202*100/D$3),2)</f>
        <v>0.52</v>
      </c>
      <c r="E980" s="370">
        <f t="shared" si="439"/>
        <v>0.54</v>
      </c>
      <c r="F980" s="370">
        <f t="shared" si="439"/>
        <v>0.52</v>
      </c>
    </row>
    <row r="981" spans="1:6" s="325" customFormat="1" ht="13.8">
      <c r="A981" s="327"/>
      <c r="B981" s="327" t="s">
        <v>376</v>
      </c>
      <c r="C981" s="370">
        <f t="shared" ref="C981" si="440">ROUND((C203*100/C$3),2)</f>
        <v>0.83</v>
      </c>
      <c r="D981" s="370">
        <f t="shared" ref="D981:F981" si="441">ROUND((D203*100/D$3),2)</f>
        <v>0.76</v>
      </c>
      <c r="E981" s="370">
        <f t="shared" si="441"/>
        <v>0.83</v>
      </c>
      <c r="F981" s="370">
        <f t="shared" si="441"/>
        <v>0.76</v>
      </c>
    </row>
    <row r="982" spans="1:6" s="325" customFormat="1" ht="13.8">
      <c r="A982" s="329"/>
      <c r="B982" s="329" t="s">
        <v>377</v>
      </c>
      <c r="C982" s="370">
        <f t="shared" ref="C982" si="442">ROUND((C204*100/C$3),2)</f>
        <v>0.43</v>
      </c>
      <c r="D982" s="370">
        <f t="shared" ref="D982:F982" si="443">ROUND((D204*100/D$3),2)</f>
        <v>0.37</v>
      </c>
      <c r="E982" s="370">
        <f t="shared" si="443"/>
        <v>0.43</v>
      </c>
      <c r="F982" s="370">
        <f t="shared" si="443"/>
        <v>0.37</v>
      </c>
    </row>
    <row r="983" spans="1:6" s="325" customFormat="1" ht="13.8">
      <c r="A983" s="327"/>
      <c r="B983" s="327" t="s">
        <v>378</v>
      </c>
      <c r="C983" s="370">
        <f t="shared" ref="C983" si="444">ROUND((C205*100/C$3),2)</f>
        <v>0.74</v>
      </c>
      <c r="D983" s="370">
        <f t="shared" ref="D983:F983" si="445">ROUND((D205*100/D$3),2)</f>
        <v>0.88</v>
      </c>
      <c r="E983" s="370">
        <f t="shared" si="445"/>
        <v>0.74</v>
      </c>
      <c r="F983" s="370">
        <f t="shared" si="445"/>
        <v>0.88</v>
      </c>
    </row>
    <row r="984" spans="1:6" s="325" customFormat="1" ht="13.8">
      <c r="A984" s="329"/>
      <c r="B984" s="329" t="s">
        <v>379</v>
      </c>
      <c r="C984" s="370">
        <f t="shared" ref="C984" si="446">ROUND((C206*100/C$3),2)</f>
        <v>0.12</v>
      </c>
      <c r="D984" s="370">
        <f t="shared" ref="D984:F984" si="447">ROUND((D206*100/D$3),2)</f>
        <v>0.11</v>
      </c>
      <c r="E984" s="370">
        <f t="shared" si="447"/>
        <v>0.12</v>
      </c>
      <c r="F984" s="370">
        <f t="shared" si="447"/>
        <v>0.11</v>
      </c>
    </row>
    <row r="985" spans="1:6" s="325" customFormat="1" ht="13.8">
      <c r="A985" s="327"/>
      <c r="B985" s="327" t="s">
        <v>380</v>
      </c>
      <c r="C985" s="370">
        <f t="shared" ref="C985" si="448">ROUND((C207*100/C$3),2)</f>
        <v>0.17</v>
      </c>
      <c r="D985" s="370">
        <f t="shared" ref="D985:F985" si="449">ROUND((D207*100/D$3),2)</f>
        <v>0.17</v>
      </c>
      <c r="E985" s="370">
        <f t="shared" si="449"/>
        <v>0.17</v>
      </c>
      <c r="F985" s="370">
        <f t="shared" si="449"/>
        <v>0.17</v>
      </c>
    </row>
    <row r="986" spans="1:6" s="325" customFormat="1" ht="13.8">
      <c r="A986" s="329"/>
      <c r="B986" s="329" t="s">
        <v>381</v>
      </c>
      <c r="C986" s="370">
        <f t="shared" ref="C986" si="450">ROUND((C208*100/C$3),2)</f>
        <v>0.02</v>
      </c>
      <c r="D986" s="370">
        <f t="shared" ref="D986:F986" si="451">ROUND((D208*100/D$3),2)</f>
        <v>0.03</v>
      </c>
      <c r="E986" s="370">
        <f t="shared" si="451"/>
        <v>0.02</v>
      </c>
      <c r="F986" s="370">
        <f t="shared" si="451"/>
        <v>0.03</v>
      </c>
    </row>
    <row r="987" spans="1:6" s="325" customFormat="1" ht="13.8">
      <c r="A987" s="327"/>
      <c r="B987" s="327" t="s">
        <v>382</v>
      </c>
      <c r="C987" s="370">
        <f t="shared" ref="C987" si="452">ROUND((C209*100/C$3),2)</f>
        <v>0.44</v>
      </c>
      <c r="D987" s="370">
        <f t="shared" ref="D987:F987" si="453">ROUND((D209*100/D$3),2)</f>
        <v>0.57999999999999996</v>
      </c>
      <c r="E987" s="370">
        <f t="shared" si="453"/>
        <v>0.44</v>
      </c>
      <c r="F987" s="370">
        <f t="shared" si="453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54">ROUND((C210*100/C$3),2)</f>
        <v>0</v>
      </c>
      <c r="D988" s="370">
        <f t="shared" ref="D988:F988" si="455">ROUND((D210*100/D$3),2)</f>
        <v>0</v>
      </c>
      <c r="E988" s="370">
        <f t="shared" si="455"/>
        <v>0</v>
      </c>
      <c r="F988" s="370">
        <f t="shared" si="455"/>
        <v>0</v>
      </c>
    </row>
    <row r="989" spans="1:6" s="325" customFormat="1" ht="13.8">
      <c r="A989" s="327"/>
      <c r="B989" s="327" t="s">
        <v>384</v>
      </c>
      <c r="C989" s="370">
        <f t="shared" ref="C989" si="456">ROUND((C211*100/C$3),2)</f>
        <v>0.06</v>
      </c>
      <c r="D989" s="370">
        <f t="shared" ref="D989:F989" si="457">ROUND((D211*100/D$3),2)</f>
        <v>0.06</v>
      </c>
      <c r="E989" s="370">
        <f t="shared" si="457"/>
        <v>0.06</v>
      </c>
      <c r="F989" s="370">
        <f t="shared" si="457"/>
        <v>0.06</v>
      </c>
    </row>
    <row r="990" spans="1:6" s="325" customFormat="1" ht="13.8">
      <c r="A990" s="329"/>
      <c r="B990" s="329" t="s">
        <v>385</v>
      </c>
      <c r="C990" s="370">
        <f t="shared" ref="C990" si="458">ROUND((C212*100/C$3),2)</f>
        <v>0.01</v>
      </c>
      <c r="D990" s="370">
        <f t="shared" ref="D990:F990" si="459">ROUND((D212*100/D$3),2)</f>
        <v>0.01</v>
      </c>
      <c r="E990" s="370">
        <f t="shared" si="459"/>
        <v>0.01</v>
      </c>
      <c r="F990" s="370">
        <f t="shared" si="459"/>
        <v>0.01</v>
      </c>
    </row>
    <row r="991" spans="1:6" s="325" customFormat="1" ht="13.8">
      <c r="A991" s="327"/>
      <c r="B991" s="327" t="s">
        <v>386</v>
      </c>
      <c r="C991" s="370">
        <f t="shared" ref="C991" si="460">ROUND((C213*100/C$3),2)</f>
        <v>0.05</v>
      </c>
      <c r="D991" s="370">
        <f t="shared" ref="D991:F991" si="461">ROUND((D213*100/D$3),2)</f>
        <v>0.05</v>
      </c>
      <c r="E991" s="370">
        <f t="shared" si="461"/>
        <v>0.05</v>
      </c>
      <c r="F991" s="370">
        <f t="shared" si="461"/>
        <v>0.05</v>
      </c>
    </row>
    <row r="992" spans="1:6" s="325" customFormat="1" ht="13.8">
      <c r="A992" s="329"/>
      <c r="B992" s="329" t="s">
        <v>387</v>
      </c>
      <c r="C992" s="370">
        <f t="shared" ref="C992" si="462">ROUND((C214*100/C$3),2)</f>
        <v>0.36</v>
      </c>
      <c r="D992" s="370">
        <f t="shared" ref="D992:F992" si="463">ROUND((D214*100/D$3),2)</f>
        <v>0.31</v>
      </c>
      <c r="E992" s="370">
        <f t="shared" si="463"/>
        <v>0.36</v>
      </c>
      <c r="F992" s="370">
        <f t="shared" si="463"/>
        <v>0.31</v>
      </c>
    </row>
    <row r="993" spans="1:6" s="325" customFormat="1" ht="13.8">
      <c r="A993" s="327"/>
      <c r="B993" s="327" t="s">
        <v>388</v>
      </c>
      <c r="C993" s="370">
        <f t="shared" ref="C993" si="464">ROUND((C215*100/C$3),2)</f>
        <v>0</v>
      </c>
      <c r="D993" s="370">
        <f t="shared" ref="D993:F993" si="465">ROUND((D215*100/D$3),2)</f>
        <v>0</v>
      </c>
      <c r="E993" s="370">
        <f t="shared" si="465"/>
        <v>0</v>
      </c>
      <c r="F993" s="370">
        <f t="shared" si="465"/>
        <v>0</v>
      </c>
    </row>
    <row r="994" spans="1:6" s="325" customFormat="1" ht="13.8">
      <c r="A994" s="329"/>
      <c r="B994" s="329" t="s">
        <v>389</v>
      </c>
      <c r="C994" s="370">
        <f t="shared" ref="C994" si="466">ROUND((C216*100/C$3),2)</f>
        <v>0.06</v>
      </c>
      <c r="D994" s="370">
        <f t="shared" ref="D994:F994" si="467">ROUND((D216*100/D$3),2)</f>
        <v>7.0000000000000007E-2</v>
      </c>
      <c r="E994" s="370">
        <f t="shared" si="467"/>
        <v>0.06</v>
      </c>
      <c r="F994" s="370">
        <f t="shared" si="467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68">ROUND((C217*100/C$3),2)</f>
        <v>0.3</v>
      </c>
      <c r="D995" s="370">
        <f t="shared" ref="D995:F995" si="469">ROUND((D217*100/D$3),2)</f>
        <v>0.23</v>
      </c>
      <c r="E995" s="370">
        <f t="shared" si="469"/>
        <v>0.3</v>
      </c>
      <c r="F995" s="370">
        <f t="shared" si="469"/>
        <v>0.23</v>
      </c>
    </row>
    <row r="996" spans="1:6" s="325" customFormat="1" ht="13.8">
      <c r="A996" s="329"/>
      <c r="B996" s="329" t="s">
        <v>391</v>
      </c>
      <c r="C996" s="370">
        <f t="shared" ref="C996" si="470">ROUND((C218*100/C$3),2)</f>
        <v>1.0900000000000001</v>
      </c>
      <c r="D996" s="370">
        <f t="shared" ref="D996:F996" si="471">ROUND((D218*100/D$3),2)</f>
        <v>1.07</v>
      </c>
      <c r="E996" s="370">
        <f t="shared" si="471"/>
        <v>1.0900000000000001</v>
      </c>
      <c r="F996" s="370">
        <f t="shared" si="471"/>
        <v>1.07</v>
      </c>
    </row>
    <row r="997" spans="1:6" s="325" customFormat="1" ht="13.8">
      <c r="A997" s="327"/>
      <c r="B997" s="327" t="s">
        <v>392</v>
      </c>
      <c r="C997" s="370">
        <f t="shared" ref="C997" si="472">ROUND((C219*100/C$3),2)</f>
        <v>0.84</v>
      </c>
      <c r="D997" s="370">
        <f t="shared" ref="D997:F997" si="473">ROUND((D219*100/D$3),2)</f>
        <v>0.83</v>
      </c>
      <c r="E997" s="370">
        <f t="shared" si="473"/>
        <v>0.84</v>
      </c>
      <c r="F997" s="370">
        <f t="shared" si="473"/>
        <v>0.83</v>
      </c>
    </row>
    <row r="998" spans="1:6" s="325" customFormat="1" ht="13.8">
      <c r="A998" s="329"/>
      <c r="B998" s="329" t="s">
        <v>393</v>
      </c>
      <c r="C998" s="370">
        <f t="shared" ref="C998" si="474">ROUND((C220*100/C$3),2)</f>
        <v>0.26</v>
      </c>
      <c r="D998" s="370">
        <f t="shared" ref="D998:F998" si="475">ROUND((D220*100/D$3),2)</f>
        <v>0.24</v>
      </c>
      <c r="E998" s="370">
        <f t="shared" si="475"/>
        <v>0.26</v>
      </c>
      <c r="F998" s="370">
        <f t="shared" si="475"/>
        <v>0.24</v>
      </c>
    </row>
    <row r="999" spans="1:6" s="325" customFormat="1" ht="13.8">
      <c r="A999" s="327"/>
      <c r="B999" s="327" t="s">
        <v>394</v>
      </c>
      <c r="C999" s="370">
        <f t="shared" ref="C999" si="476">ROUND((C221*100/C$3),2)</f>
        <v>0.03</v>
      </c>
      <c r="D999" s="370">
        <f t="shared" ref="D999:F999" si="477">ROUND((D221*100/D$3),2)</f>
        <v>0.03</v>
      </c>
      <c r="E999" s="370">
        <f t="shared" si="477"/>
        <v>0.03</v>
      </c>
      <c r="F999" s="370">
        <f t="shared" si="477"/>
        <v>0.03</v>
      </c>
    </row>
    <row r="1000" spans="1:6" s="325" customFormat="1" ht="13.8">
      <c r="A1000" s="329"/>
      <c r="B1000" s="329" t="s">
        <v>395</v>
      </c>
      <c r="C1000" s="370">
        <f t="shared" ref="C1000" si="478">ROUND((C222*100/C$3),2)</f>
        <v>0.02</v>
      </c>
      <c r="D1000" s="370">
        <f t="shared" ref="D1000:F1000" si="479">ROUND((D222*100/D$3),2)</f>
        <v>0.01</v>
      </c>
      <c r="E1000" s="370">
        <f t="shared" si="479"/>
        <v>0.02</v>
      </c>
      <c r="F1000" s="370">
        <f t="shared" si="479"/>
        <v>0.01</v>
      </c>
    </row>
    <row r="1001" spans="1:6" s="325" customFormat="1" ht="13.8">
      <c r="A1001" s="327"/>
      <c r="B1001" s="327" t="s">
        <v>396</v>
      </c>
      <c r="C1001" s="370">
        <f t="shared" ref="C1001" si="480">ROUND((C223*100/C$3),2)</f>
        <v>0.02</v>
      </c>
      <c r="D1001" s="370">
        <f t="shared" ref="D1001:F1001" si="481">ROUND((D223*100/D$3),2)</f>
        <v>0.02</v>
      </c>
      <c r="E1001" s="370">
        <f t="shared" si="481"/>
        <v>0.02</v>
      </c>
      <c r="F1001" s="370">
        <f t="shared" si="481"/>
        <v>0.02</v>
      </c>
    </row>
    <row r="1002" spans="1:6" s="325" customFormat="1" ht="13.8">
      <c r="A1002" s="329"/>
      <c r="B1002" s="329" t="s">
        <v>397</v>
      </c>
      <c r="C1002" s="370">
        <f t="shared" ref="C1002" si="482">ROUND((C224*100/C$3),2)</f>
        <v>0.08</v>
      </c>
      <c r="D1002" s="370">
        <f t="shared" ref="D1002:F1002" si="483">ROUND((D224*100/D$3),2)</f>
        <v>0.08</v>
      </c>
      <c r="E1002" s="370">
        <f t="shared" si="483"/>
        <v>0.08</v>
      </c>
      <c r="F1002" s="370">
        <f t="shared" si="483"/>
        <v>0.08</v>
      </c>
    </row>
    <row r="1003" spans="1:6" s="325" customFormat="1" ht="13.8">
      <c r="A1003" s="327"/>
      <c r="B1003" s="327" t="s">
        <v>398</v>
      </c>
      <c r="C1003" s="370">
        <f t="shared" ref="C1003" si="484">ROUND((C225*100/C$3),2)</f>
        <v>0.06</v>
      </c>
      <c r="D1003" s="370">
        <f t="shared" ref="D1003:F1003" si="485">ROUND((D225*100/D$3),2)</f>
        <v>0.05</v>
      </c>
      <c r="E1003" s="370">
        <f t="shared" si="485"/>
        <v>0.06</v>
      </c>
      <c r="F1003" s="370">
        <f t="shared" si="485"/>
        <v>0.05</v>
      </c>
    </row>
    <row r="1004" spans="1:6" s="325" customFormat="1" ht="13.8">
      <c r="A1004" s="329"/>
      <c r="B1004" s="329" t="s">
        <v>399</v>
      </c>
      <c r="C1004" s="370">
        <f t="shared" ref="C1004" si="486">ROUND((C226*100/C$3),2)</f>
        <v>0.11</v>
      </c>
      <c r="D1004" s="370">
        <f t="shared" ref="D1004:F1004" si="487">ROUND((D226*100/D$3),2)</f>
        <v>0.09</v>
      </c>
      <c r="E1004" s="370">
        <f t="shared" si="487"/>
        <v>0.11</v>
      </c>
      <c r="F1004" s="370">
        <f t="shared" si="487"/>
        <v>0.09</v>
      </c>
    </row>
    <row r="1005" spans="1:6" s="325" customFormat="1" ht="13.8">
      <c r="A1005" s="327"/>
      <c r="B1005" s="327" t="s">
        <v>400</v>
      </c>
      <c r="C1005" s="370">
        <f t="shared" ref="C1005" si="488">ROUND((C227*100/C$3),2)</f>
        <v>0.86</v>
      </c>
      <c r="D1005" s="370">
        <f t="shared" ref="D1005:F1005" si="489">ROUND((D227*100/D$3),2)</f>
        <v>0.91</v>
      </c>
      <c r="E1005" s="370">
        <f t="shared" si="489"/>
        <v>0.86</v>
      </c>
      <c r="F1005" s="370">
        <f t="shared" si="489"/>
        <v>0.91</v>
      </c>
    </row>
    <row r="1006" spans="1:6" s="325" customFormat="1" ht="13.8">
      <c r="A1006" s="329"/>
      <c r="B1006" s="329" t="s">
        <v>401</v>
      </c>
      <c r="C1006" s="370">
        <f t="shared" ref="C1006" si="490">ROUND((C228*100/C$3),2)</f>
        <v>0.77</v>
      </c>
      <c r="D1006" s="370">
        <f t="shared" ref="D1006:F1006" si="491">ROUND((D228*100/D$3),2)</f>
        <v>0.82</v>
      </c>
      <c r="E1006" s="370">
        <f t="shared" si="491"/>
        <v>0.77</v>
      </c>
      <c r="F1006" s="370">
        <f t="shared" si="491"/>
        <v>0.82</v>
      </c>
    </row>
    <row r="1007" spans="1:6" s="325" customFormat="1" ht="13.8">
      <c r="A1007" s="327"/>
      <c r="B1007" s="327" t="s">
        <v>402</v>
      </c>
      <c r="C1007" s="370">
        <f t="shared" ref="C1007" si="492">ROUND((C229*100/C$3),2)</f>
        <v>0.09</v>
      </c>
      <c r="D1007" s="370">
        <f t="shared" ref="D1007:F1007" si="493">ROUND((D229*100/D$3),2)</f>
        <v>0.08</v>
      </c>
      <c r="E1007" s="370">
        <f t="shared" si="493"/>
        <v>0.09</v>
      </c>
      <c r="F1007" s="370">
        <f t="shared" si="493"/>
        <v>0.08</v>
      </c>
    </row>
    <row r="1008" spans="1:6" s="325" customFormat="1" ht="13.8">
      <c r="A1008" s="329"/>
      <c r="B1008" s="329" t="s">
        <v>403</v>
      </c>
      <c r="C1008" s="370">
        <f t="shared" ref="C1008" si="494">ROUND((C230*100/C$3),2)</f>
        <v>10.029999999999999</v>
      </c>
      <c r="D1008" s="370">
        <f t="shared" ref="D1008:F1008" si="495">ROUND((D230*100/D$3),2)</f>
        <v>12.37</v>
      </c>
      <c r="E1008" s="370">
        <f t="shared" si="495"/>
        <v>10.029999999999999</v>
      </c>
      <c r="F1008" s="370">
        <f t="shared" si="495"/>
        <v>12.37</v>
      </c>
    </row>
    <row r="1009" spans="1:6" s="325" customFormat="1" ht="13.8">
      <c r="A1009" s="327"/>
      <c r="B1009" s="327" t="s">
        <v>404</v>
      </c>
      <c r="C1009" s="370">
        <f t="shared" ref="C1009" si="496">ROUND((C231*100/C$3),2)</f>
        <v>0.89</v>
      </c>
      <c r="D1009" s="370">
        <f t="shared" ref="D1009:F1009" si="497">ROUND((D231*100/D$3),2)</f>
        <v>1.03</v>
      </c>
      <c r="E1009" s="370">
        <f t="shared" si="497"/>
        <v>0.89</v>
      </c>
      <c r="F1009" s="370">
        <f t="shared" si="497"/>
        <v>1.03</v>
      </c>
    </row>
    <row r="1010" spans="1:6" s="325" customFormat="1" ht="13.8">
      <c r="A1010" s="329"/>
      <c r="B1010" s="329" t="s">
        <v>405</v>
      </c>
      <c r="C1010" s="370">
        <f t="shared" ref="C1010" si="498">ROUND((C232*100/C$3),2)</f>
        <v>1</v>
      </c>
      <c r="D1010" s="370">
        <f t="shared" ref="D1010:F1010" si="499">ROUND((D232*100/D$3),2)</f>
        <v>1.1499999999999999</v>
      </c>
      <c r="E1010" s="370">
        <f t="shared" si="499"/>
        <v>1</v>
      </c>
      <c r="F1010" s="370">
        <f t="shared" si="499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0">ROUND((C233*100/C$3),2)</f>
        <v>8</v>
      </c>
      <c r="D1011" s="370">
        <f t="shared" ref="D1011:F1011" si="501">ROUND((D233*100/D$3),2)</f>
        <v>10.01</v>
      </c>
      <c r="E1011" s="370">
        <f t="shared" si="501"/>
        <v>8</v>
      </c>
      <c r="F1011" s="370">
        <f t="shared" si="501"/>
        <v>10.01</v>
      </c>
    </row>
    <row r="1012" spans="1:6" s="325" customFormat="1" ht="13.8">
      <c r="A1012" s="329"/>
      <c r="B1012" s="329" t="s">
        <v>407</v>
      </c>
      <c r="C1012" s="370">
        <f t="shared" ref="C1012" si="502">ROUND((C234*100/C$3),2)</f>
        <v>0.13</v>
      </c>
      <c r="D1012" s="370">
        <f t="shared" ref="D1012:F1012" si="503">ROUND((D234*100/D$3),2)</f>
        <v>0.16</v>
      </c>
      <c r="E1012" s="370">
        <f t="shared" si="503"/>
        <v>0.13</v>
      </c>
      <c r="F1012" s="370">
        <f t="shared" si="503"/>
        <v>0.16</v>
      </c>
    </row>
    <row r="1013" spans="1:6" s="325" customFormat="1" ht="13.8">
      <c r="A1013" s="327"/>
      <c r="B1013" s="327" t="s">
        <v>408</v>
      </c>
      <c r="C1013" s="370">
        <f t="shared" ref="C1013" si="504">ROUND((C235*100/C$3),2)</f>
        <v>0.02</v>
      </c>
      <c r="D1013" s="370">
        <f t="shared" ref="D1013:F1013" si="505">ROUND((D235*100/D$3),2)</f>
        <v>0.02</v>
      </c>
      <c r="E1013" s="370">
        <f t="shared" si="505"/>
        <v>0.02</v>
      </c>
      <c r="F1013" s="370">
        <f t="shared" si="505"/>
        <v>0.02</v>
      </c>
    </row>
    <row r="1014" spans="1:6" s="325" customFormat="1" ht="13.8">
      <c r="A1014" s="329"/>
      <c r="B1014" s="329" t="s">
        <v>409</v>
      </c>
      <c r="C1014" s="370">
        <f t="shared" ref="C1014" si="506">ROUND((C236*100/C$3),2)</f>
        <v>0.2</v>
      </c>
      <c r="D1014" s="370">
        <f t="shared" ref="D1014:F1014" si="507">ROUND((D236*100/D$3),2)</f>
        <v>0.2</v>
      </c>
      <c r="E1014" s="370">
        <f t="shared" si="507"/>
        <v>0.2</v>
      </c>
      <c r="F1014" s="370">
        <f t="shared" si="507"/>
        <v>0.2</v>
      </c>
    </row>
    <row r="1015" spans="1:6" s="325" customFormat="1" ht="13.8">
      <c r="A1015" s="327"/>
      <c r="B1015" s="327" t="s">
        <v>410</v>
      </c>
      <c r="C1015" s="370">
        <f t="shared" ref="C1015" si="508">ROUND((C237*100/C$3),2)</f>
        <v>11.53</v>
      </c>
      <c r="D1015" s="370">
        <f t="shared" ref="D1015:F1015" si="509">ROUND((D237*100/D$3),2)</f>
        <v>11.47</v>
      </c>
      <c r="E1015" s="370">
        <f t="shared" si="509"/>
        <v>11.53</v>
      </c>
      <c r="F1015" s="370">
        <f t="shared" si="509"/>
        <v>11.47</v>
      </c>
    </row>
    <row r="1016" spans="1:6" s="325" customFormat="1" ht="13.8">
      <c r="A1016" s="329"/>
      <c r="B1016" s="329" t="s">
        <v>411</v>
      </c>
      <c r="C1016" s="370">
        <f t="shared" ref="C1016" si="510">ROUND((C238*100/C$3),2)</f>
        <v>0</v>
      </c>
      <c r="D1016" s="370">
        <f t="shared" ref="D1016:F1016" si="511">ROUND((D238*100/D$3),2)</f>
        <v>0</v>
      </c>
      <c r="E1016" s="370">
        <f t="shared" si="511"/>
        <v>0</v>
      </c>
      <c r="F1016" s="370">
        <f t="shared" si="511"/>
        <v>0</v>
      </c>
    </row>
    <row r="1017" spans="1:6" s="325" customFormat="1" ht="13.8">
      <c r="A1017" s="327"/>
      <c r="B1017" s="327" t="s">
        <v>412</v>
      </c>
      <c r="C1017" s="370">
        <f t="shared" ref="C1017" si="512">ROUND((C239*100/C$3),2)</f>
        <v>0</v>
      </c>
      <c r="D1017" s="370">
        <f t="shared" ref="D1017:F1017" si="513">ROUND((D239*100/D$3),2)</f>
        <v>0</v>
      </c>
      <c r="E1017" s="370">
        <f t="shared" si="513"/>
        <v>0</v>
      </c>
      <c r="F1017" s="370">
        <f t="shared" si="513"/>
        <v>0</v>
      </c>
    </row>
    <row r="1018" spans="1:6" s="325" customFormat="1" ht="13.8">
      <c r="A1018" s="329"/>
      <c r="B1018" s="329" t="s">
        <v>413</v>
      </c>
      <c r="C1018" s="370">
        <f t="shared" ref="C1018" si="514">ROUND((C240*100/C$3),2)</f>
        <v>0</v>
      </c>
      <c r="D1018" s="370">
        <f t="shared" ref="D1018:F1018" si="515">ROUND((D240*100/D$3),2)</f>
        <v>0</v>
      </c>
      <c r="E1018" s="370">
        <f t="shared" si="515"/>
        <v>0</v>
      </c>
      <c r="F1018" s="370">
        <f t="shared" si="515"/>
        <v>0</v>
      </c>
    </row>
    <row r="1019" spans="1:6" s="325" customFormat="1" ht="13.8">
      <c r="A1019" s="327"/>
      <c r="B1019" s="327" t="s">
        <v>414</v>
      </c>
      <c r="C1019" s="370">
        <f t="shared" ref="C1019" si="516">ROUND((C241*100/C$3),2)</f>
        <v>0</v>
      </c>
      <c r="D1019" s="370">
        <f t="shared" ref="D1019:F1019" si="517">ROUND((D241*100/D$3),2)</f>
        <v>0</v>
      </c>
      <c r="E1019" s="370">
        <f t="shared" si="517"/>
        <v>0</v>
      </c>
      <c r="F1019" s="370">
        <f t="shared" si="517"/>
        <v>0</v>
      </c>
    </row>
    <row r="1020" spans="1:6" s="325" customFormat="1" ht="13.8">
      <c r="A1020" s="329"/>
      <c r="B1020" s="329" t="s">
        <v>415</v>
      </c>
      <c r="C1020" s="370">
        <f t="shared" ref="C1020" si="518">ROUND((C242*100/C$3),2)</f>
        <v>0</v>
      </c>
      <c r="D1020" s="370">
        <f t="shared" ref="D1020:F1020" si="519">ROUND((D242*100/D$3),2)</f>
        <v>0</v>
      </c>
      <c r="E1020" s="370">
        <f t="shared" si="519"/>
        <v>0</v>
      </c>
      <c r="F1020" s="370">
        <f t="shared" si="519"/>
        <v>0</v>
      </c>
    </row>
    <row r="1021" spans="1:6" s="325" customFormat="1" ht="13.8">
      <c r="A1021" s="327"/>
      <c r="B1021" s="327" t="s">
        <v>416</v>
      </c>
      <c r="C1021" s="370">
        <f t="shared" ref="C1021" si="520">ROUND((C243*100/C$3),2)</f>
        <v>0.27</v>
      </c>
      <c r="D1021" s="370">
        <f t="shared" ref="D1021:F1021" si="521">ROUND((D243*100/D$3),2)</f>
        <v>0.28000000000000003</v>
      </c>
      <c r="E1021" s="370">
        <f t="shared" si="521"/>
        <v>0.27</v>
      </c>
      <c r="F1021" s="370">
        <f t="shared" si="521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22">ROUND((C244*100/C$3),2)</f>
        <v>0.01</v>
      </c>
      <c r="D1022" s="370">
        <f t="shared" ref="D1022:F1022" si="523">ROUND((D244*100/D$3),2)</f>
        <v>0.01</v>
      </c>
      <c r="E1022" s="370">
        <f t="shared" si="523"/>
        <v>0.01</v>
      </c>
      <c r="F1022" s="370">
        <f t="shared" si="523"/>
        <v>0.01</v>
      </c>
    </row>
    <row r="1023" spans="1:6" s="325" customFormat="1" ht="13.8">
      <c r="A1023" s="327"/>
      <c r="B1023" s="327" t="s">
        <v>418</v>
      </c>
      <c r="C1023" s="370">
        <f t="shared" ref="C1023" si="524">ROUND((C245*100/C$3),2)</f>
        <v>7.0000000000000007E-2</v>
      </c>
      <c r="D1023" s="370">
        <f t="shared" ref="D1023:F1023" si="525">ROUND((D245*100/D$3),2)</f>
        <v>0.06</v>
      </c>
      <c r="E1023" s="370">
        <f t="shared" si="525"/>
        <v>7.0000000000000007E-2</v>
      </c>
      <c r="F1023" s="370">
        <f t="shared" si="525"/>
        <v>0.06</v>
      </c>
    </row>
    <row r="1024" spans="1:6" s="325" customFormat="1" ht="13.8">
      <c r="A1024" s="329"/>
      <c r="B1024" s="329" t="s">
        <v>419</v>
      </c>
      <c r="C1024" s="370">
        <f t="shared" ref="C1024" si="526">ROUND((C246*100/C$3),2)</f>
        <v>0.08</v>
      </c>
      <c r="D1024" s="370">
        <f t="shared" ref="D1024:F1024" si="527">ROUND((D246*100/D$3),2)</f>
        <v>0.08</v>
      </c>
      <c r="E1024" s="370">
        <f t="shared" si="527"/>
        <v>0.08</v>
      </c>
      <c r="F1024" s="370">
        <f t="shared" si="527"/>
        <v>0.08</v>
      </c>
    </row>
    <row r="1025" spans="1:6" s="325" customFormat="1" ht="13.8">
      <c r="A1025" s="327"/>
      <c r="B1025" s="327" t="s">
        <v>420</v>
      </c>
      <c r="C1025" s="370">
        <f t="shared" ref="C1025" si="528">ROUND((C247*100/C$3),2)</f>
        <v>7.0000000000000007E-2</v>
      </c>
      <c r="D1025" s="370">
        <f t="shared" ref="D1025:F1025" si="529">ROUND((D247*100/D$3),2)</f>
        <v>0.08</v>
      </c>
      <c r="E1025" s="370">
        <f t="shared" si="529"/>
        <v>7.0000000000000007E-2</v>
      </c>
      <c r="F1025" s="370">
        <f t="shared" si="529"/>
        <v>0.08</v>
      </c>
    </row>
    <row r="1026" spans="1:6" s="325" customFormat="1" ht="13.8">
      <c r="A1026" s="329"/>
      <c r="B1026" s="329" t="s">
        <v>421</v>
      </c>
      <c r="C1026" s="370">
        <f t="shared" ref="C1026" si="530">ROUND((C248*100/C$3),2)</f>
        <v>0.05</v>
      </c>
      <c r="D1026" s="370">
        <f t="shared" ref="D1026:F1026" si="531">ROUND((D248*100/D$3),2)</f>
        <v>0.05</v>
      </c>
      <c r="E1026" s="370">
        <f t="shared" si="531"/>
        <v>0.05</v>
      </c>
      <c r="F1026" s="370">
        <f t="shared" si="531"/>
        <v>0.05</v>
      </c>
    </row>
    <row r="1027" spans="1:6" s="325" customFormat="1" ht="13.8">
      <c r="A1027" s="327"/>
      <c r="B1027" s="327" t="s">
        <v>422</v>
      </c>
      <c r="C1027" s="370">
        <f t="shared" ref="C1027" si="532">ROUND((C249*100/C$3),2)</f>
        <v>7.0000000000000007E-2</v>
      </c>
      <c r="D1027" s="370">
        <f t="shared" ref="D1027:F1027" si="533">ROUND((D249*100/D$3),2)</f>
        <v>0.05</v>
      </c>
      <c r="E1027" s="370">
        <f t="shared" si="533"/>
        <v>7.0000000000000007E-2</v>
      </c>
      <c r="F1027" s="370">
        <f t="shared" si="533"/>
        <v>0.05</v>
      </c>
    </row>
    <row r="1028" spans="1:6" s="325" customFormat="1" ht="13.8">
      <c r="A1028" s="329"/>
      <c r="B1028" s="329" t="s">
        <v>423</v>
      </c>
      <c r="C1028" s="370">
        <f t="shared" ref="C1028" si="534">ROUND((C250*100/C$3),2)</f>
        <v>0.16</v>
      </c>
      <c r="D1028" s="370">
        <f t="shared" ref="D1028:F1028" si="535">ROUND((D250*100/D$3),2)</f>
        <v>0.16</v>
      </c>
      <c r="E1028" s="370">
        <f t="shared" si="535"/>
        <v>0.16</v>
      </c>
      <c r="F1028" s="370">
        <f t="shared" si="535"/>
        <v>0.16</v>
      </c>
    </row>
    <row r="1029" spans="1:6" s="325" customFormat="1" ht="13.8">
      <c r="A1029" s="327"/>
      <c r="B1029" s="327" t="s">
        <v>424</v>
      </c>
      <c r="C1029" s="370">
        <f t="shared" ref="C1029" si="536">ROUND((C251*100/C$3),2)</f>
        <v>0</v>
      </c>
      <c r="D1029" s="370">
        <f t="shared" ref="D1029:F1029" si="537">ROUND((D251*100/D$3),2)</f>
        <v>0.01</v>
      </c>
      <c r="E1029" s="370">
        <f t="shared" si="537"/>
        <v>0</v>
      </c>
      <c r="F1029" s="370">
        <f t="shared" si="537"/>
        <v>0.01</v>
      </c>
    </row>
    <row r="1030" spans="1:6" s="325" customFormat="1" ht="13.8">
      <c r="A1030" s="329"/>
      <c r="B1030" s="329" t="s">
        <v>425</v>
      </c>
      <c r="C1030" s="370">
        <f t="shared" ref="C1030" si="538">ROUND((C252*100/C$3),2)</f>
        <v>0.16</v>
      </c>
      <c r="D1030" s="370">
        <f t="shared" ref="D1030:F1030" si="539">ROUND((D252*100/D$3),2)</f>
        <v>0.15</v>
      </c>
      <c r="E1030" s="370">
        <f t="shared" si="539"/>
        <v>0.16</v>
      </c>
      <c r="F1030" s="370">
        <f t="shared" si="539"/>
        <v>0.15</v>
      </c>
    </row>
    <row r="1031" spans="1:6" s="325" customFormat="1" ht="13.8">
      <c r="A1031" s="327"/>
      <c r="B1031" s="327" t="s">
        <v>426</v>
      </c>
      <c r="C1031" s="370">
        <f t="shared" ref="C1031" si="540">ROUND((C253*100/C$3),2)</f>
        <v>1.1000000000000001</v>
      </c>
      <c r="D1031" s="370">
        <f t="shared" ref="D1031:F1031" si="541">ROUND((D253*100/D$3),2)</f>
        <v>0.97</v>
      </c>
      <c r="E1031" s="370">
        <f t="shared" si="541"/>
        <v>1.1000000000000001</v>
      </c>
      <c r="F1031" s="370">
        <f t="shared" si="541"/>
        <v>0.97</v>
      </c>
    </row>
    <row r="1032" spans="1:6" s="325" customFormat="1" ht="13.8">
      <c r="A1032" s="329"/>
      <c r="B1032" s="329" t="s">
        <v>427</v>
      </c>
      <c r="C1032" s="370">
        <f t="shared" ref="C1032" si="542">ROUND((C254*100/C$3),2)</f>
        <v>0.51</v>
      </c>
      <c r="D1032" s="370">
        <f t="shared" ref="D1032:F1032" si="543">ROUND((D254*100/D$3),2)</f>
        <v>0.49</v>
      </c>
      <c r="E1032" s="370">
        <f t="shared" si="543"/>
        <v>0.51</v>
      </c>
      <c r="F1032" s="370">
        <f t="shared" si="543"/>
        <v>0.49</v>
      </c>
    </row>
    <row r="1033" spans="1:6" s="325" customFormat="1" ht="13.8">
      <c r="A1033" s="327"/>
      <c r="B1033" s="327" t="s">
        <v>428</v>
      </c>
      <c r="C1033" s="370">
        <f t="shared" ref="C1033" si="544">ROUND((C255*100/C$3),2)</f>
        <v>0.56000000000000005</v>
      </c>
      <c r="D1033" s="370">
        <f t="shared" ref="D1033:F1033" si="545">ROUND((D255*100/D$3),2)</f>
        <v>0.46</v>
      </c>
      <c r="E1033" s="370">
        <f t="shared" si="545"/>
        <v>0.56000000000000005</v>
      </c>
      <c r="F1033" s="370">
        <f t="shared" si="545"/>
        <v>0.46</v>
      </c>
    </row>
    <row r="1034" spans="1:6" s="325" customFormat="1" ht="13.8">
      <c r="A1034" s="329"/>
      <c r="B1034" s="329" t="s">
        <v>429</v>
      </c>
      <c r="C1034" s="370">
        <f t="shared" ref="C1034" si="546">ROUND((C256*100/C$3),2)</f>
        <v>0.1</v>
      </c>
      <c r="D1034" s="370">
        <f t="shared" ref="D1034:F1034" si="547">ROUND((D256*100/D$3),2)</f>
        <v>7.0000000000000007E-2</v>
      </c>
      <c r="E1034" s="370">
        <f t="shared" si="547"/>
        <v>0.1</v>
      </c>
      <c r="F1034" s="370">
        <f t="shared" si="547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48">ROUND((C257*100/C$3),2)</f>
        <v>0.08</v>
      </c>
      <c r="D1035" s="370">
        <f t="shared" ref="D1035:F1035" si="549">ROUND((D257*100/D$3),2)</f>
        <v>0.06</v>
      </c>
      <c r="E1035" s="370">
        <f t="shared" si="549"/>
        <v>0.08</v>
      </c>
      <c r="F1035" s="370">
        <f t="shared" si="549"/>
        <v>0.06</v>
      </c>
    </row>
    <row r="1036" spans="1:6" s="325" customFormat="1" ht="13.8">
      <c r="A1036" s="329"/>
      <c r="B1036" s="329" t="s">
        <v>431</v>
      </c>
      <c r="C1036" s="370">
        <f t="shared" ref="C1036" si="550">ROUND((C258*100/C$3),2)</f>
        <v>0.04</v>
      </c>
      <c r="D1036" s="370">
        <f t="shared" ref="D1036:F1036" si="551">ROUND((D258*100/D$3),2)</f>
        <v>0.04</v>
      </c>
      <c r="E1036" s="370">
        <f t="shared" si="551"/>
        <v>0.04</v>
      </c>
      <c r="F1036" s="370">
        <f t="shared" si="551"/>
        <v>0.04</v>
      </c>
    </row>
    <row r="1037" spans="1:6" s="325" customFormat="1" ht="13.8">
      <c r="A1037" s="327"/>
      <c r="B1037" s="327" t="s">
        <v>432</v>
      </c>
      <c r="C1037" s="370">
        <f t="shared" ref="C1037" si="552">ROUND((C259*100/C$3),2)</f>
        <v>0.34</v>
      </c>
      <c r="D1037" s="370">
        <f t="shared" ref="D1037:F1037" si="553">ROUND((D259*100/D$3),2)</f>
        <v>0.28999999999999998</v>
      </c>
      <c r="E1037" s="370">
        <f t="shared" si="553"/>
        <v>0.34</v>
      </c>
      <c r="F1037" s="370">
        <f t="shared" si="553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54">ROUND((C260*100/C$3),2)</f>
        <v>0.02</v>
      </c>
      <c r="D1038" s="370">
        <f t="shared" ref="D1038:F1038" si="555">ROUND((D260*100/D$3),2)</f>
        <v>0.02</v>
      </c>
      <c r="E1038" s="370">
        <f t="shared" si="555"/>
        <v>0.02</v>
      </c>
      <c r="F1038" s="370">
        <f t="shared" si="555"/>
        <v>0.02</v>
      </c>
    </row>
    <row r="1039" spans="1:6" s="325" customFormat="1" ht="13.8">
      <c r="A1039" s="327"/>
      <c r="B1039" s="327" t="s">
        <v>434</v>
      </c>
      <c r="C1039" s="370">
        <f t="shared" ref="C1039" si="556">ROUND((C261*100/C$3),2)</f>
        <v>0.44</v>
      </c>
      <c r="D1039" s="370">
        <f t="shared" ref="D1039:F1039" si="557">ROUND((D261*100/D$3),2)</f>
        <v>0.42</v>
      </c>
      <c r="E1039" s="370">
        <f t="shared" si="557"/>
        <v>0.44</v>
      </c>
      <c r="F1039" s="370">
        <f t="shared" si="557"/>
        <v>0.42</v>
      </c>
    </row>
    <row r="1040" spans="1:6" s="325" customFormat="1" ht="13.8">
      <c r="A1040" s="329"/>
      <c r="B1040" s="329" t="s">
        <v>435</v>
      </c>
      <c r="C1040" s="370">
        <f t="shared" ref="C1040" si="558">ROUND((C262*100/C$3),2)</f>
        <v>0.33</v>
      </c>
      <c r="D1040" s="370">
        <f t="shared" ref="D1040:F1040" si="559">ROUND((D262*100/D$3),2)</f>
        <v>0.32</v>
      </c>
      <c r="E1040" s="370">
        <f t="shared" si="559"/>
        <v>0.33</v>
      </c>
      <c r="F1040" s="370">
        <f t="shared" si="559"/>
        <v>0.32</v>
      </c>
    </row>
    <row r="1041" spans="1:6" s="325" customFormat="1" ht="13.8">
      <c r="A1041" s="327"/>
      <c r="B1041" s="327" t="s">
        <v>436</v>
      </c>
      <c r="C1041" s="370">
        <f t="shared" ref="C1041" si="560">ROUND((C263*100/C$3),2)</f>
        <v>0.11</v>
      </c>
      <c r="D1041" s="370">
        <f t="shared" ref="D1041:F1041" si="561">ROUND((D263*100/D$3),2)</f>
        <v>0.11</v>
      </c>
      <c r="E1041" s="370">
        <f t="shared" si="561"/>
        <v>0.11</v>
      </c>
      <c r="F1041" s="370">
        <f t="shared" si="561"/>
        <v>0.11</v>
      </c>
    </row>
    <row r="1042" spans="1:6" s="325" customFormat="1" ht="13.8">
      <c r="A1042" s="329"/>
      <c r="B1042" s="329" t="s">
        <v>437</v>
      </c>
      <c r="C1042" s="370">
        <f t="shared" ref="C1042" si="562">ROUND((C264*100/C$3),2)</f>
        <v>0.26</v>
      </c>
      <c r="D1042" s="370">
        <f t="shared" ref="D1042:F1042" si="563">ROUND((D264*100/D$3),2)</f>
        <v>0.31</v>
      </c>
      <c r="E1042" s="370">
        <f t="shared" si="563"/>
        <v>0.26</v>
      </c>
      <c r="F1042" s="370">
        <f t="shared" si="563"/>
        <v>0.31</v>
      </c>
    </row>
    <row r="1043" spans="1:6" s="325" customFormat="1" ht="13.8">
      <c r="A1043" s="327"/>
      <c r="B1043" s="327" t="s">
        <v>438</v>
      </c>
      <c r="C1043" s="370">
        <f t="shared" ref="C1043" si="564">ROUND((C265*100/C$3),2)</f>
        <v>0.16</v>
      </c>
      <c r="D1043" s="370">
        <f t="shared" ref="D1043:F1043" si="565">ROUND((D265*100/D$3),2)</f>
        <v>0.15</v>
      </c>
      <c r="E1043" s="370">
        <f t="shared" si="565"/>
        <v>0.16</v>
      </c>
      <c r="F1043" s="370">
        <f t="shared" si="565"/>
        <v>0.15</v>
      </c>
    </row>
    <row r="1044" spans="1:6" s="325" customFormat="1" ht="13.8">
      <c r="A1044" s="329"/>
      <c r="B1044" s="329" t="s">
        <v>439</v>
      </c>
      <c r="C1044" s="370">
        <f t="shared" ref="C1044" si="566">ROUND((C266*100/C$3),2)</f>
        <v>0.14000000000000001</v>
      </c>
      <c r="D1044" s="370">
        <f t="shared" ref="D1044:F1044" si="567">ROUND((D266*100/D$3),2)</f>
        <v>0.12</v>
      </c>
      <c r="E1044" s="370">
        <f t="shared" si="567"/>
        <v>0.14000000000000001</v>
      </c>
      <c r="F1044" s="370">
        <f t="shared" si="567"/>
        <v>0.12</v>
      </c>
    </row>
    <row r="1045" spans="1:6" s="325" customFormat="1" ht="13.8">
      <c r="A1045" s="327"/>
      <c r="B1045" s="327" t="s">
        <v>440</v>
      </c>
      <c r="C1045" s="370">
        <f t="shared" ref="C1045" si="568">ROUND((C267*100/C$3),2)</f>
        <v>0.02</v>
      </c>
      <c r="D1045" s="370">
        <f t="shared" ref="D1045:F1045" si="569">ROUND((D267*100/D$3),2)</f>
        <v>0.03</v>
      </c>
      <c r="E1045" s="370">
        <f t="shared" si="569"/>
        <v>0.02</v>
      </c>
      <c r="F1045" s="370">
        <f t="shared" si="569"/>
        <v>0.03</v>
      </c>
    </row>
    <row r="1046" spans="1:6" s="325" customFormat="1" ht="13.8">
      <c r="A1046" s="329"/>
      <c r="B1046" s="329" t="s">
        <v>441</v>
      </c>
      <c r="C1046" s="370">
        <f t="shared" ref="C1046" si="570">ROUND((C268*100/C$3),2)</f>
        <v>0.11</v>
      </c>
      <c r="D1046" s="370">
        <f t="shared" ref="D1046:F1046" si="571">ROUND((D268*100/D$3),2)</f>
        <v>0.12</v>
      </c>
      <c r="E1046" s="370">
        <f t="shared" si="571"/>
        <v>0.11</v>
      </c>
      <c r="F1046" s="370">
        <f t="shared" si="571"/>
        <v>0.12</v>
      </c>
    </row>
    <row r="1047" spans="1:6" s="325" customFormat="1" ht="13.8">
      <c r="A1047" s="327"/>
      <c r="B1047" s="327" t="s">
        <v>442</v>
      </c>
      <c r="C1047" s="370">
        <f t="shared" ref="C1047" si="572">ROUND((C269*100/C$3),2)</f>
        <v>0.39</v>
      </c>
      <c r="D1047" s="370">
        <f t="shared" ref="D1047:F1047" si="573">ROUND((D269*100/D$3),2)</f>
        <v>0.36</v>
      </c>
      <c r="E1047" s="370">
        <f t="shared" si="573"/>
        <v>0.39</v>
      </c>
      <c r="F1047" s="370">
        <f t="shared" si="573"/>
        <v>0.36</v>
      </c>
    </row>
    <row r="1048" spans="1:6" s="325" customFormat="1" ht="13.8">
      <c r="A1048" s="329"/>
      <c r="B1048" s="329" t="s">
        <v>443</v>
      </c>
      <c r="C1048" s="370">
        <f t="shared" ref="C1048" si="574">ROUND((C270*100/C$3),2)</f>
        <v>0.06</v>
      </c>
      <c r="D1048" s="370">
        <f t="shared" ref="D1048:F1048" si="575">ROUND((D270*100/D$3),2)</f>
        <v>0.08</v>
      </c>
      <c r="E1048" s="370">
        <f t="shared" si="575"/>
        <v>0.06</v>
      </c>
      <c r="F1048" s="370">
        <f t="shared" si="575"/>
        <v>0.08</v>
      </c>
    </row>
    <row r="1049" spans="1:6" s="325" customFormat="1" ht="13.8">
      <c r="A1049" s="327"/>
      <c r="B1049" s="327" t="s">
        <v>444</v>
      </c>
      <c r="C1049" s="370">
        <f t="shared" ref="C1049" si="576">ROUND((C271*100/C$3),2)</f>
        <v>0.47</v>
      </c>
      <c r="D1049" s="370">
        <f t="shared" ref="D1049:F1049" si="577">ROUND((D271*100/D$3),2)</f>
        <v>0.44</v>
      </c>
      <c r="E1049" s="370">
        <f t="shared" si="577"/>
        <v>0.47</v>
      </c>
      <c r="F1049" s="370">
        <f t="shared" si="577"/>
        <v>0.44</v>
      </c>
    </row>
    <row r="1050" spans="1:6" s="325" customFormat="1" ht="13.8">
      <c r="A1050" s="329"/>
      <c r="B1050" s="329" t="s">
        <v>445</v>
      </c>
      <c r="C1050" s="370">
        <f t="shared" ref="C1050" si="578">ROUND((C272*100/C$3),2)</f>
        <v>7.0000000000000007E-2</v>
      </c>
      <c r="D1050" s="370">
        <f t="shared" ref="D1050:F1050" si="579">ROUND((D272*100/D$3),2)</f>
        <v>7.0000000000000007E-2</v>
      </c>
      <c r="E1050" s="370">
        <f t="shared" si="579"/>
        <v>7.0000000000000007E-2</v>
      </c>
      <c r="F1050" s="370">
        <f t="shared" si="579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0">ROUND((C273*100/C$3),2)</f>
        <v>0.4</v>
      </c>
      <c r="D1051" s="370">
        <f t="shared" ref="D1051:F1051" si="581">ROUND((D273*100/D$3),2)</f>
        <v>0.37</v>
      </c>
      <c r="E1051" s="370">
        <f t="shared" si="581"/>
        <v>0.4</v>
      </c>
      <c r="F1051" s="370">
        <f t="shared" si="581"/>
        <v>0.37</v>
      </c>
    </row>
    <row r="1052" spans="1:6" s="325" customFormat="1" ht="13.8">
      <c r="A1052" s="329"/>
      <c r="B1052" s="329" t="s">
        <v>447</v>
      </c>
      <c r="C1052" s="370">
        <f t="shared" ref="C1052" si="582">ROUND((C274*100/C$3),2)</f>
        <v>0.92</v>
      </c>
      <c r="D1052" s="370">
        <f t="shared" ref="D1052:F1052" si="583">ROUND((D274*100/D$3),2)</f>
        <v>0.92</v>
      </c>
      <c r="E1052" s="370">
        <f t="shared" si="583"/>
        <v>0.92</v>
      </c>
      <c r="F1052" s="370">
        <f t="shared" si="583"/>
        <v>0.92</v>
      </c>
    </row>
    <row r="1053" spans="1:6" s="325" customFormat="1" ht="13.8">
      <c r="A1053" s="327"/>
      <c r="B1053" s="327" t="s">
        <v>448</v>
      </c>
      <c r="C1053" s="370">
        <f t="shared" ref="C1053" si="584">ROUND((C275*100/C$3),2)</f>
        <v>0.49</v>
      </c>
      <c r="D1053" s="370">
        <f t="shared" ref="D1053:F1053" si="585">ROUND((D275*100/D$3),2)</f>
        <v>0.5</v>
      </c>
      <c r="E1053" s="370">
        <f t="shared" si="585"/>
        <v>0.49</v>
      </c>
      <c r="F1053" s="370">
        <f t="shared" si="585"/>
        <v>0.5</v>
      </c>
    </row>
    <row r="1054" spans="1:6" s="325" customFormat="1" ht="13.8">
      <c r="A1054" s="329"/>
      <c r="B1054" s="329" t="s">
        <v>449</v>
      </c>
      <c r="C1054" s="370">
        <f t="shared" ref="C1054" si="586">ROUND((C276*100/C$3),2)</f>
        <v>0</v>
      </c>
      <c r="D1054" s="370">
        <f t="shared" ref="D1054:F1054" si="587">ROUND((D276*100/D$3),2)</f>
        <v>0</v>
      </c>
      <c r="E1054" s="370">
        <f t="shared" si="587"/>
        <v>0</v>
      </c>
      <c r="F1054" s="370">
        <f t="shared" si="587"/>
        <v>0</v>
      </c>
    </row>
    <row r="1055" spans="1:6" s="325" customFormat="1" ht="13.8">
      <c r="A1055" s="327"/>
      <c r="B1055" s="327" t="s">
        <v>450</v>
      </c>
      <c r="C1055" s="370">
        <f t="shared" ref="C1055" si="588">ROUND((C277*100/C$3),2)</f>
        <v>0</v>
      </c>
      <c r="D1055" s="370">
        <f t="shared" ref="D1055:F1055" si="589">ROUND((D277*100/D$3),2)</f>
        <v>0</v>
      </c>
      <c r="E1055" s="370">
        <f t="shared" si="589"/>
        <v>0</v>
      </c>
      <c r="F1055" s="370">
        <f t="shared" si="589"/>
        <v>0</v>
      </c>
    </row>
    <row r="1056" spans="1:6" s="325" customFormat="1" ht="13.8">
      <c r="A1056" s="329"/>
      <c r="B1056" s="329" t="s">
        <v>451</v>
      </c>
      <c r="C1056" s="370">
        <f t="shared" ref="C1056" si="590">ROUND((C278*100/C$3),2)</f>
        <v>0</v>
      </c>
      <c r="D1056" s="370">
        <f t="shared" ref="D1056:F1056" si="591">ROUND((D278*100/D$3),2)</f>
        <v>0</v>
      </c>
      <c r="E1056" s="370">
        <f t="shared" si="591"/>
        <v>0</v>
      </c>
      <c r="F1056" s="370">
        <f t="shared" si="591"/>
        <v>0</v>
      </c>
    </row>
    <row r="1057" spans="1:6" s="325" customFormat="1" ht="13.8">
      <c r="A1057" s="327"/>
      <c r="B1057" s="327" t="s">
        <v>452</v>
      </c>
      <c r="C1057" s="370">
        <f t="shared" ref="C1057" si="592">ROUND((C279*100/C$3),2)</f>
        <v>0.08</v>
      </c>
      <c r="D1057" s="370">
        <f t="shared" ref="D1057:F1057" si="593">ROUND((D279*100/D$3),2)</f>
        <v>0.1</v>
      </c>
      <c r="E1057" s="370">
        <f t="shared" si="593"/>
        <v>0.08</v>
      </c>
      <c r="F1057" s="370">
        <f t="shared" si="593"/>
        <v>0.1</v>
      </c>
    </row>
    <row r="1058" spans="1:6" s="325" customFormat="1" ht="13.8">
      <c r="A1058" s="329"/>
      <c r="B1058" s="329" t="s">
        <v>453</v>
      </c>
      <c r="C1058" s="370">
        <f t="shared" ref="C1058" si="594">ROUND((C280*100/C$3),2)</f>
        <v>0.04</v>
      </c>
      <c r="D1058" s="370">
        <f t="shared" ref="D1058:F1058" si="595">ROUND((D280*100/D$3),2)</f>
        <v>0.03</v>
      </c>
      <c r="E1058" s="370">
        <f t="shared" si="595"/>
        <v>0.04</v>
      </c>
      <c r="F1058" s="370">
        <f t="shared" si="595"/>
        <v>0.03</v>
      </c>
    </row>
    <row r="1059" spans="1:6" s="325" customFormat="1" ht="13.8">
      <c r="A1059" s="327"/>
      <c r="B1059" s="327" t="s">
        <v>454</v>
      </c>
      <c r="C1059" s="370">
        <f t="shared" ref="C1059" si="596">ROUND((C281*100/C$3),2)</f>
        <v>0.04</v>
      </c>
      <c r="D1059" s="370">
        <f t="shared" ref="D1059:F1059" si="597">ROUND((D281*100/D$3),2)</f>
        <v>0.06</v>
      </c>
      <c r="E1059" s="370">
        <f t="shared" si="597"/>
        <v>0.04</v>
      </c>
      <c r="F1059" s="370">
        <f t="shared" si="597"/>
        <v>0.06</v>
      </c>
    </row>
    <row r="1060" spans="1:6" s="325" customFormat="1" ht="13.8">
      <c r="A1060" s="329"/>
      <c r="B1060" s="329" t="s">
        <v>455</v>
      </c>
      <c r="C1060" s="370">
        <f t="shared" ref="C1060" si="598">ROUND((C282*100/C$3),2)</f>
        <v>0.03</v>
      </c>
      <c r="D1060" s="370">
        <f t="shared" ref="D1060:F1060" si="599">ROUND((D282*100/D$3),2)</f>
        <v>0.02</v>
      </c>
      <c r="E1060" s="370">
        <f t="shared" si="599"/>
        <v>0.03</v>
      </c>
      <c r="F1060" s="370">
        <f t="shared" si="599"/>
        <v>0.02</v>
      </c>
    </row>
    <row r="1061" spans="1:6" s="325" customFormat="1" ht="13.8">
      <c r="A1061" s="327"/>
      <c r="B1061" s="327" t="s">
        <v>456</v>
      </c>
      <c r="C1061" s="370">
        <f t="shared" ref="C1061" si="600">ROUND((C283*100/C$3),2)</f>
        <v>0.02</v>
      </c>
      <c r="D1061" s="370">
        <f t="shared" ref="D1061:F1061" si="601">ROUND((D283*100/D$3),2)</f>
        <v>0.01</v>
      </c>
      <c r="E1061" s="370">
        <f t="shared" si="601"/>
        <v>0.02</v>
      </c>
      <c r="F1061" s="370">
        <f t="shared" si="601"/>
        <v>0.01</v>
      </c>
    </row>
    <row r="1062" spans="1:6" s="325" customFormat="1" ht="13.8">
      <c r="A1062" s="329"/>
      <c r="B1062" s="329" t="s">
        <v>457</v>
      </c>
      <c r="C1062" s="370">
        <f t="shared" ref="C1062" si="602">ROUND((C284*100/C$3),2)</f>
        <v>0.01</v>
      </c>
      <c r="D1062" s="370">
        <f t="shared" ref="D1062:F1062" si="603">ROUND((D284*100/D$3),2)</f>
        <v>0.01</v>
      </c>
      <c r="E1062" s="370">
        <f t="shared" si="603"/>
        <v>0.01</v>
      </c>
      <c r="F1062" s="370">
        <f t="shared" si="603"/>
        <v>0.01</v>
      </c>
    </row>
    <row r="1063" spans="1:6" s="325" customFormat="1" ht="13.8">
      <c r="A1063" s="327"/>
      <c r="B1063" s="327" t="s">
        <v>458</v>
      </c>
      <c r="C1063" s="370">
        <f t="shared" ref="C1063" si="604">ROUND((C285*100/C$3),2)</f>
        <v>0.15</v>
      </c>
      <c r="D1063" s="370">
        <f t="shared" ref="D1063:F1063" si="605">ROUND((D285*100/D$3),2)</f>
        <v>0.15</v>
      </c>
      <c r="E1063" s="370">
        <f t="shared" si="605"/>
        <v>0.15</v>
      </c>
      <c r="F1063" s="370">
        <f t="shared" si="605"/>
        <v>0.15</v>
      </c>
    </row>
    <row r="1064" spans="1:6" s="325" customFormat="1" ht="13.8">
      <c r="A1064" s="329"/>
      <c r="B1064" s="329" t="s">
        <v>459</v>
      </c>
      <c r="C1064" s="370">
        <f t="shared" ref="C1064" si="606">ROUND((C286*100/C$3),2)</f>
        <v>0.05</v>
      </c>
      <c r="D1064" s="370">
        <f t="shared" ref="D1064:F1064" si="607">ROUND((D286*100/D$3),2)</f>
        <v>0.05</v>
      </c>
      <c r="E1064" s="370">
        <f t="shared" si="607"/>
        <v>0.05</v>
      </c>
      <c r="F1064" s="370">
        <f t="shared" si="607"/>
        <v>0.05</v>
      </c>
    </row>
    <row r="1065" spans="1:6" s="325" customFormat="1" ht="13.8">
      <c r="A1065" s="327"/>
      <c r="B1065" s="327" t="s">
        <v>460</v>
      </c>
      <c r="C1065" s="370">
        <f t="shared" ref="C1065" si="608">ROUND((C287*100/C$3),2)</f>
        <v>0.09</v>
      </c>
      <c r="D1065" s="370">
        <f t="shared" ref="D1065:F1065" si="609">ROUND((D287*100/D$3),2)</f>
        <v>0.1</v>
      </c>
      <c r="E1065" s="370">
        <f t="shared" si="609"/>
        <v>0.09</v>
      </c>
      <c r="F1065" s="370">
        <f t="shared" si="609"/>
        <v>0.1</v>
      </c>
    </row>
    <row r="1066" spans="1:6" s="325" customFormat="1" ht="13.8">
      <c r="A1066" s="329"/>
      <c r="B1066" s="329" t="s">
        <v>461</v>
      </c>
      <c r="C1066" s="370">
        <f t="shared" ref="C1066" si="610">ROUND((C288*100/C$3),2)</f>
        <v>0.12</v>
      </c>
      <c r="D1066" s="370">
        <f t="shared" ref="D1066:F1066" si="611">ROUND((D288*100/D$3),2)</f>
        <v>0.12</v>
      </c>
      <c r="E1066" s="370">
        <f t="shared" si="611"/>
        <v>0.12</v>
      </c>
      <c r="F1066" s="370">
        <f t="shared" si="611"/>
        <v>0.12</v>
      </c>
    </row>
    <row r="1067" spans="1:6" s="325" customFormat="1" ht="13.8">
      <c r="A1067" s="327"/>
      <c r="B1067" s="327" t="s">
        <v>462</v>
      </c>
      <c r="C1067" s="370">
        <f t="shared" ref="C1067" si="612">ROUND((C289*100/C$3),2)</f>
        <v>0.05</v>
      </c>
      <c r="D1067" s="370">
        <f t="shared" ref="D1067:F1067" si="613">ROUND((D289*100/D$3),2)</f>
        <v>0.05</v>
      </c>
      <c r="E1067" s="370">
        <f t="shared" si="613"/>
        <v>0.05</v>
      </c>
      <c r="F1067" s="370">
        <f t="shared" si="613"/>
        <v>0.05</v>
      </c>
    </row>
    <row r="1068" spans="1:6" s="325" customFormat="1" ht="13.8">
      <c r="A1068" s="329"/>
      <c r="B1068" s="329" t="s">
        <v>463</v>
      </c>
      <c r="C1068" s="370">
        <f t="shared" ref="C1068" si="614">ROUND((C290*100/C$3),2)</f>
        <v>7.0000000000000007E-2</v>
      </c>
      <c r="D1068" s="370">
        <f t="shared" ref="D1068:F1068" si="615">ROUND((D290*100/D$3),2)</f>
        <v>7.0000000000000007E-2</v>
      </c>
      <c r="E1068" s="370">
        <f t="shared" si="615"/>
        <v>7.0000000000000007E-2</v>
      </c>
      <c r="F1068" s="370">
        <f t="shared" si="615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16">ROUND((C291*100/C$3),2)</f>
        <v>0.11</v>
      </c>
      <c r="D1069" s="370">
        <f t="shared" ref="D1069:F1069" si="617">ROUND((D291*100/D$3),2)</f>
        <v>0.11</v>
      </c>
      <c r="E1069" s="370">
        <f t="shared" si="617"/>
        <v>0.11</v>
      </c>
      <c r="F1069" s="370">
        <f t="shared" si="617"/>
        <v>0.11</v>
      </c>
    </row>
    <row r="1070" spans="1:6" s="325" customFormat="1" ht="13.8">
      <c r="A1070" s="329"/>
      <c r="B1070" s="329" t="s">
        <v>465</v>
      </c>
      <c r="C1070" s="370">
        <f t="shared" ref="C1070" si="618">ROUND((C292*100/C$3),2)</f>
        <v>0</v>
      </c>
      <c r="D1070" s="370">
        <f t="shared" ref="D1070:F1070" si="619">ROUND((D292*100/D$3),2)</f>
        <v>0</v>
      </c>
      <c r="E1070" s="370">
        <f t="shared" si="619"/>
        <v>0</v>
      </c>
      <c r="F1070" s="370">
        <f t="shared" si="619"/>
        <v>0</v>
      </c>
    </row>
    <row r="1071" spans="1:6" s="325" customFormat="1" ht="13.8">
      <c r="A1071" s="327"/>
      <c r="B1071" s="327" t="s">
        <v>466</v>
      </c>
      <c r="C1071" s="370">
        <f t="shared" ref="C1071" si="620">ROUND((C293*100/C$3),2)</f>
        <v>0</v>
      </c>
      <c r="D1071" s="370">
        <f t="shared" ref="D1071:F1071" si="621">ROUND((D293*100/D$3),2)</f>
        <v>0</v>
      </c>
      <c r="E1071" s="370">
        <f t="shared" si="621"/>
        <v>0</v>
      </c>
      <c r="F1071" s="370">
        <f t="shared" si="621"/>
        <v>0</v>
      </c>
    </row>
    <row r="1072" spans="1:6" s="325" customFormat="1" ht="13.8">
      <c r="A1072" s="329"/>
      <c r="B1072" s="329" t="s">
        <v>467</v>
      </c>
      <c r="C1072" s="370">
        <f t="shared" ref="C1072" si="622">ROUND((C294*100/C$3),2)</f>
        <v>0.1</v>
      </c>
      <c r="D1072" s="370">
        <f t="shared" ref="D1072:F1072" si="623">ROUND((D294*100/D$3),2)</f>
        <v>0.1</v>
      </c>
      <c r="E1072" s="370">
        <f t="shared" si="623"/>
        <v>0.1</v>
      </c>
      <c r="F1072" s="370">
        <f t="shared" si="623"/>
        <v>0.1</v>
      </c>
    </row>
    <row r="1073" spans="1:6" s="325" customFormat="1" ht="13.8">
      <c r="A1073" s="327"/>
      <c r="B1073" s="327" t="s">
        <v>468</v>
      </c>
      <c r="C1073" s="370">
        <f t="shared" ref="C1073" si="624">ROUND((C295*100/C$3),2)</f>
        <v>0.26</v>
      </c>
      <c r="D1073" s="370">
        <f t="shared" ref="D1073:F1073" si="625">ROUND((D295*100/D$3),2)</f>
        <v>0.26</v>
      </c>
      <c r="E1073" s="370">
        <f t="shared" si="625"/>
        <v>0.26</v>
      </c>
      <c r="F1073" s="370">
        <f t="shared" si="625"/>
        <v>0.26</v>
      </c>
    </row>
    <row r="1074" spans="1:6" s="325" customFormat="1" ht="13.8">
      <c r="A1074" s="329"/>
      <c r="B1074" s="329" t="s">
        <v>469</v>
      </c>
      <c r="C1074" s="370">
        <f t="shared" ref="C1074" si="626">ROUND((C296*100/C$3),2)</f>
        <v>0.06</v>
      </c>
      <c r="D1074" s="370">
        <f t="shared" ref="D1074:F1074" si="627">ROUND((D296*100/D$3),2)</f>
        <v>0.06</v>
      </c>
      <c r="E1074" s="370">
        <f t="shared" si="627"/>
        <v>0.06</v>
      </c>
      <c r="F1074" s="370">
        <f t="shared" si="627"/>
        <v>0.06</v>
      </c>
    </row>
    <row r="1075" spans="1:6" s="325" customFormat="1" ht="13.8">
      <c r="A1075" s="327"/>
      <c r="B1075" s="327" t="s">
        <v>470</v>
      </c>
      <c r="C1075" s="370">
        <f t="shared" ref="C1075" si="628">ROUND((C297*100/C$3),2)</f>
        <v>0.05</v>
      </c>
      <c r="D1075" s="370">
        <f t="shared" ref="D1075:F1075" si="629">ROUND((D297*100/D$3),2)</f>
        <v>0.04</v>
      </c>
      <c r="E1075" s="370">
        <f t="shared" si="629"/>
        <v>0.05</v>
      </c>
      <c r="F1075" s="370">
        <f t="shared" si="629"/>
        <v>0.04</v>
      </c>
    </row>
    <row r="1076" spans="1:6" s="325" customFormat="1" ht="13.8">
      <c r="A1076" s="329"/>
      <c r="B1076" s="329" t="s">
        <v>471</v>
      </c>
      <c r="C1076" s="370">
        <f t="shared" ref="C1076" si="630">ROUND((C298*100/C$3),2)</f>
        <v>7.0000000000000007E-2</v>
      </c>
      <c r="D1076" s="370">
        <f t="shared" ref="D1076:F1076" si="631">ROUND((D298*100/D$3),2)</f>
        <v>7.0000000000000007E-2</v>
      </c>
      <c r="E1076" s="370">
        <f t="shared" si="631"/>
        <v>7.0000000000000007E-2</v>
      </c>
      <c r="F1076" s="370">
        <f t="shared" si="631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32">ROUND((C299*100/C$3),2)</f>
        <v>0.08</v>
      </c>
      <c r="D1077" s="370">
        <f t="shared" ref="D1077:F1077" si="633">ROUND((D299*100/D$3),2)</f>
        <v>0.08</v>
      </c>
      <c r="E1077" s="370">
        <f t="shared" si="633"/>
        <v>0.08</v>
      </c>
      <c r="F1077" s="370">
        <f t="shared" si="633"/>
        <v>0.08</v>
      </c>
    </row>
    <row r="1078" spans="1:6" s="325" customFormat="1" ht="13.8">
      <c r="A1078" s="329"/>
      <c r="B1078" s="329" t="s">
        <v>473</v>
      </c>
      <c r="C1078" s="370">
        <f t="shared" ref="C1078" si="634">ROUND((C300*100/C$3),2)</f>
        <v>0.17</v>
      </c>
      <c r="D1078" s="370">
        <f t="shared" ref="D1078:F1078" si="635">ROUND((D300*100/D$3),2)</f>
        <v>0.16</v>
      </c>
      <c r="E1078" s="370">
        <f t="shared" si="635"/>
        <v>0.17</v>
      </c>
      <c r="F1078" s="370">
        <f t="shared" si="635"/>
        <v>0.16</v>
      </c>
    </row>
    <row r="1079" spans="1:6" s="325" customFormat="1" ht="13.8">
      <c r="A1079" s="327"/>
      <c r="B1079" s="327" t="s">
        <v>474</v>
      </c>
      <c r="C1079" s="370">
        <f t="shared" ref="C1079" si="636">ROUND((C301*100/C$3),2)</f>
        <v>1.3</v>
      </c>
      <c r="D1079" s="370">
        <f t="shared" ref="D1079:F1079" si="637">ROUND((D301*100/D$3),2)</f>
        <v>1.25</v>
      </c>
      <c r="E1079" s="370">
        <f t="shared" si="637"/>
        <v>1.3</v>
      </c>
      <c r="F1079" s="370">
        <f t="shared" si="637"/>
        <v>1.25</v>
      </c>
    </row>
    <row r="1080" spans="1:6" s="325" customFormat="1" ht="13.8">
      <c r="A1080" s="329"/>
      <c r="B1080" s="329" t="s">
        <v>475</v>
      </c>
      <c r="C1080" s="370">
        <f t="shared" ref="C1080" si="638">ROUND((C302*100/C$3),2)</f>
        <v>0.82</v>
      </c>
      <c r="D1080" s="370">
        <f t="shared" ref="D1080:F1080" si="639">ROUND((D302*100/D$3),2)</f>
        <v>0.79</v>
      </c>
      <c r="E1080" s="370">
        <f t="shared" si="639"/>
        <v>0.82</v>
      </c>
      <c r="F1080" s="370">
        <f t="shared" si="639"/>
        <v>0.79</v>
      </c>
    </row>
    <row r="1081" spans="1:6" s="325" customFormat="1" ht="13.8">
      <c r="A1081" s="327"/>
      <c r="B1081" s="327" t="s">
        <v>476</v>
      </c>
      <c r="C1081" s="370">
        <f t="shared" ref="C1081" si="640">ROUND((C303*100/C$3),2)</f>
        <v>0.05</v>
      </c>
      <c r="D1081" s="370">
        <f t="shared" ref="D1081:F1081" si="641">ROUND((D303*100/D$3),2)</f>
        <v>0.04</v>
      </c>
      <c r="E1081" s="370">
        <f t="shared" si="641"/>
        <v>0.05</v>
      </c>
      <c r="F1081" s="370">
        <f t="shared" si="641"/>
        <v>0.04</v>
      </c>
    </row>
    <row r="1082" spans="1:6" s="325" customFormat="1" ht="13.8">
      <c r="A1082" s="329"/>
      <c r="B1082" s="329" t="s">
        <v>477</v>
      </c>
      <c r="C1082" s="370">
        <f t="shared" ref="C1082" si="642">ROUND((C304*100/C$3),2)</f>
        <v>0.02</v>
      </c>
      <c r="D1082" s="370">
        <f t="shared" ref="D1082:F1082" si="643">ROUND((D304*100/D$3),2)</f>
        <v>0.02</v>
      </c>
      <c r="E1082" s="370">
        <f t="shared" si="643"/>
        <v>0.02</v>
      </c>
      <c r="F1082" s="370">
        <f t="shared" si="643"/>
        <v>0.02</v>
      </c>
    </row>
    <row r="1083" spans="1:6" s="325" customFormat="1" ht="13.8">
      <c r="A1083" s="327"/>
      <c r="B1083" s="327" t="s">
        <v>478</v>
      </c>
      <c r="C1083" s="370">
        <f t="shared" ref="C1083" si="644">ROUND((C305*100/C$3),2)</f>
        <v>0.42</v>
      </c>
      <c r="D1083" s="370">
        <f t="shared" ref="D1083:F1083" si="645">ROUND((D305*100/D$3),2)</f>
        <v>0.41</v>
      </c>
      <c r="E1083" s="370">
        <f t="shared" si="645"/>
        <v>0.42</v>
      </c>
      <c r="F1083" s="370">
        <f t="shared" si="645"/>
        <v>0.41</v>
      </c>
    </row>
    <row r="1084" spans="1:6" s="325" customFormat="1" ht="13.8">
      <c r="A1084" s="329"/>
      <c r="B1084" s="329" t="s">
        <v>479</v>
      </c>
      <c r="C1084" s="370">
        <f t="shared" ref="C1084" si="646">ROUND((C306*100/C$3),2)</f>
        <v>0.2</v>
      </c>
      <c r="D1084" s="370">
        <f t="shared" ref="D1084:F1084" si="647">ROUND((D306*100/D$3),2)</f>
        <v>0.19</v>
      </c>
      <c r="E1084" s="370">
        <f t="shared" si="647"/>
        <v>0.2</v>
      </c>
      <c r="F1084" s="370">
        <f t="shared" si="647"/>
        <v>0.19</v>
      </c>
    </row>
    <row r="1085" spans="1:6" s="325" customFormat="1" ht="13.8">
      <c r="A1085" s="327"/>
      <c r="B1085" s="327" t="s">
        <v>480</v>
      </c>
      <c r="C1085" s="370">
        <f t="shared" ref="C1085" si="648">ROUND((C307*100/C$3),2)</f>
        <v>0.12</v>
      </c>
      <c r="D1085" s="370">
        <f t="shared" ref="D1085:F1085" si="649">ROUND((D307*100/D$3),2)</f>
        <v>0.11</v>
      </c>
      <c r="E1085" s="370">
        <f t="shared" si="649"/>
        <v>0.12</v>
      </c>
      <c r="F1085" s="370">
        <f t="shared" si="649"/>
        <v>0.11</v>
      </c>
    </row>
    <row r="1086" spans="1:6" s="325" customFormat="1" ht="13.8">
      <c r="A1086" s="329"/>
      <c r="B1086" s="329" t="s">
        <v>481</v>
      </c>
      <c r="C1086" s="370">
        <f t="shared" ref="C1086" si="650">ROUND((C308*100/C$3),2)</f>
        <v>0.03</v>
      </c>
      <c r="D1086" s="370">
        <f t="shared" ref="D1086:F1086" si="651">ROUND((D308*100/D$3),2)</f>
        <v>0.03</v>
      </c>
      <c r="E1086" s="370">
        <f t="shared" si="651"/>
        <v>0.03</v>
      </c>
      <c r="F1086" s="370">
        <f t="shared" si="651"/>
        <v>0.03</v>
      </c>
    </row>
    <row r="1087" spans="1:6" s="325" customFormat="1" ht="13.8">
      <c r="A1087" s="327"/>
      <c r="B1087" s="327" t="s">
        <v>482</v>
      </c>
      <c r="C1087" s="370">
        <f t="shared" ref="C1087" si="652">ROUND((C309*100/C$3),2)</f>
        <v>0.05</v>
      </c>
      <c r="D1087" s="370">
        <f t="shared" ref="D1087:F1087" si="653">ROUND((D309*100/D$3),2)</f>
        <v>0.05</v>
      </c>
      <c r="E1087" s="370">
        <f t="shared" si="653"/>
        <v>0.05</v>
      </c>
      <c r="F1087" s="370">
        <f t="shared" si="653"/>
        <v>0.05</v>
      </c>
    </row>
    <row r="1088" spans="1:6" s="325" customFormat="1" ht="13.8">
      <c r="A1088" s="329"/>
      <c r="B1088" s="329" t="s">
        <v>483</v>
      </c>
      <c r="C1088" s="370">
        <f t="shared" ref="C1088" si="654">ROUND((C310*100/C$3),2)</f>
        <v>0.84</v>
      </c>
      <c r="D1088" s="370">
        <f t="shared" ref="D1088:F1088" si="655">ROUND((D310*100/D$3),2)</f>
        <v>0.84</v>
      </c>
      <c r="E1088" s="370">
        <f t="shared" si="655"/>
        <v>0.84</v>
      </c>
      <c r="F1088" s="370">
        <f t="shared" si="655"/>
        <v>0.84</v>
      </c>
    </row>
    <row r="1089" spans="1:6" s="325" customFormat="1" ht="13.8">
      <c r="A1089" s="327"/>
      <c r="B1089" s="327" t="s">
        <v>484</v>
      </c>
      <c r="C1089" s="370">
        <f t="shared" ref="C1089" si="656">ROUND((C311*100/C$3),2)</f>
        <v>0.02</v>
      </c>
      <c r="D1089" s="370">
        <f t="shared" ref="D1089:F1089" si="657">ROUND((D311*100/D$3),2)</f>
        <v>0.02</v>
      </c>
      <c r="E1089" s="370">
        <f t="shared" si="657"/>
        <v>0.02</v>
      </c>
      <c r="F1089" s="370">
        <f t="shared" si="657"/>
        <v>0.02</v>
      </c>
    </row>
    <row r="1090" spans="1:6" s="325" customFormat="1" ht="13.8">
      <c r="A1090" s="329"/>
      <c r="B1090" s="329" t="s">
        <v>485</v>
      </c>
      <c r="C1090" s="370">
        <f t="shared" ref="C1090" si="658">ROUND((C312*100/C$3),2)</f>
        <v>0.19</v>
      </c>
      <c r="D1090" s="370">
        <f t="shared" ref="D1090:F1090" si="659">ROUND((D312*100/D$3),2)</f>
        <v>0.24</v>
      </c>
      <c r="E1090" s="370">
        <f t="shared" si="659"/>
        <v>0.19</v>
      </c>
      <c r="F1090" s="370">
        <f t="shared" si="659"/>
        <v>0.24</v>
      </c>
    </row>
    <row r="1091" spans="1:6" s="325" customFormat="1" ht="13.8">
      <c r="A1091" s="327"/>
      <c r="B1091" s="327" t="s">
        <v>486</v>
      </c>
      <c r="C1091" s="370">
        <f t="shared" ref="C1091" si="660">ROUND((C313*100/C$3),2)</f>
        <v>0.28000000000000003</v>
      </c>
      <c r="D1091" s="370">
        <f t="shared" ref="D1091:F1091" si="661">ROUND((D313*100/D$3),2)</f>
        <v>0.22</v>
      </c>
      <c r="E1091" s="370">
        <f t="shared" si="661"/>
        <v>0.28000000000000003</v>
      </c>
      <c r="F1091" s="370">
        <f t="shared" si="661"/>
        <v>0.22</v>
      </c>
    </row>
    <row r="1092" spans="1:6" s="325" customFormat="1" ht="13.8">
      <c r="A1092" s="329"/>
      <c r="B1092" s="329" t="s">
        <v>487</v>
      </c>
      <c r="C1092" s="370">
        <f t="shared" ref="C1092" si="662">ROUND((C314*100/C$3),2)</f>
        <v>0.05</v>
      </c>
      <c r="D1092" s="370">
        <f t="shared" ref="D1092:F1092" si="663">ROUND((D314*100/D$3),2)</f>
        <v>0.05</v>
      </c>
      <c r="E1092" s="370">
        <f t="shared" si="663"/>
        <v>0.05</v>
      </c>
      <c r="F1092" s="370">
        <f t="shared" si="663"/>
        <v>0.05</v>
      </c>
    </row>
    <row r="1093" spans="1:6" s="325" customFormat="1" ht="13.8">
      <c r="A1093" s="327"/>
      <c r="B1093" s="327" t="s">
        <v>488</v>
      </c>
      <c r="C1093" s="370">
        <f t="shared" ref="C1093" si="664">ROUND((C315*100/C$3),2)</f>
        <v>0.23</v>
      </c>
      <c r="D1093" s="370">
        <f t="shared" ref="D1093:F1093" si="665">ROUND((D315*100/D$3),2)</f>
        <v>0.17</v>
      </c>
      <c r="E1093" s="370">
        <f t="shared" si="665"/>
        <v>0.23</v>
      </c>
      <c r="F1093" s="370">
        <f t="shared" si="665"/>
        <v>0.17</v>
      </c>
    </row>
    <row r="1094" spans="1:6" s="325" customFormat="1" ht="13.8">
      <c r="A1094" s="329"/>
      <c r="B1094" s="329" t="s">
        <v>489</v>
      </c>
      <c r="C1094" s="370">
        <f t="shared" ref="C1094" si="666">ROUND((C316*100/C$3),2)</f>
        <v>0.35</v>
      </c>
      <c r="D1094" s="370">
        <f t="shared" ref="D1094:F1094" si="667">ROUND((D316*100/D$3),2)</f>
        <v>0.35</v>
      </c>
      <c r="E1094" s="370">
        <f t="shared" si="667"/>
        <v>0.35</v>
      </c>
      <c r="F1094" s="370">
        <f t="shared" si="667"/>
        <v>0.35</v>
      </c>
    </row>
    <row r="1095" spans="1:6" s="325" customFormat="1" ht="13.8">
      <c r="A1095" s="327"/>
      <c r="B1095" s="327" t="s">
        <v>490</v>
      </c>
      <c r="C1095" s="370">
        <f t="shared" ref="C1095" si="668">ROUND((C317*100/C$3),2)</f>
        <v>0.02</v>
      </c>
      <c r="D1095" s="370">
        <f t="shared" ref="D1095:F1095" si="669">ROUND((D317*100/D$3),2)</f>
        <v>0.02</v>
      </c>
      <c r="E1095" s="370">
        <f t="shared" si="669"/>
        <v>0.02</v>
      </c>
      <c r="F1095" s="370">
        <f t="shared" si="669"/>
        <v>0.02</v>
      </c>
    </row>
    <row r="1096" spans="1:6" s="325" customFormat="1" ht="13.8">
      <c r="A1096" s="329"/>
      <c r="B1096" s="329" t="s">
        <v>491</v>
      </c>
      <c r="C1096" s="370">
        <f t="shared" ref="C1096" si="670">ROUND((C318*100/C$3),2)</f>
        <v>0.06</v>
      </c>
      <c r="D1096" s="370">
        <f t="shared" ref="D1096:F1096" si="671">ROUND((D318*100/D$3),2)</f>
        <v>0.05</v>
      </c>
      <c r="E1096" s="370">
        <f t="shared" si="671"/>
        <v>0.06</v>
      </c>
      <c r="F1096" s="370">
        <f t="shared" si="671"/>
        <v>0.05</v>
      </c>
    </row>
    <row r="1097" spans="1:6" s="325" customFormat="1" ht="13.8">
      <c r="A1097" s="327"/>
      <c r="B1097" s="327" t="s">
        <v>492</v>
      </c>
      <c r="C1097" s="370">
        <f t="shared" ref="C1097" si="672">ROUND((C319*100/C$3),2)</f>
        <v>0.09</v>
      </c>
      <c r="D1097" s="370">
        <f t="shared" ref="D1097:F1097" si="673">ROUND((D319*100/D$3),2)</f>
        <v>0.09</v>
      </c>
      <c r="E1097" s="370">
        <f t="shared" si="673"/>
        <v>0.09</v>
      </c>
      <c r="F1097" s="370">
        <f t="shared" si="673"/>
        <v>0.09</v>
      </c>
    </row>
    <row r="1098" spans="1:6" s="325" customFormat="1" ht="13.8">
      <c r="A1098" s="329"/>
      <c r="B1098" s="329" t="s">
        <v>493</v>
      </c>
      <c r="C1098" s="370">
        <f t="shared" ref="C1098" si="674">ROUND((C320*100/C$3),2)</f>
        <v>0.18</v>
      </c>
      <c r="D1098" s="370">
        <f t="shared" ref="D1098:F1098" si="675">ROUND((D320*100/D$3),2)</f>
        <v>0.19</v>
      </c>
      <c r="E1098" s="370">
        <f t="shared" si="675"/>
        <v>0.18</v>
      </c>
      <c r="F1098" s="370">
        <f t="shared" si="675"/>
        <v>0.19</v>
      </c>
    </row>
    <row r="1099" spans="1:6" s="325" customFormat="1" ht="13.8">
      <c r="A1099" s="327"/>
      <c r="B1099" s="327" t="s">
        <v>494</v>
      </c>
      <c r="C1099" s="370">
        <f t="shared" ref="C1099" si="676">ROUND((C321*100/C$3),2)</f>
        <v>0.01</v>
      </c>
      <c r="D1099" s="370">
        <f t="shared" ref="D1099:F1099" si="677">ROUND((D321*100/D$3),2)</f>
        <v>0.01</v>
      </c>
      <c r="E1099" s="370">
        <f t="shared" si="677"/>
        <v>0.01</v>
      </c>
      <c r="F1099" s="370">
        <f t="shared" si="677"/>
        <v>0.01</v>
      </c>
    </row>
    <row r="1100" spans="1:6" s="325" customFormat="1" ht="13.8">
      <c r="A1100" s="329"/>
      <c r="B1100" s="329" t="s">
        <v>495</v>
      </c>
      <c r="C1100" s="370">
        <f t="shared" ref="C1100" si="678">ROUND((C322*100/C$3),2)</f>
        <v>0</v>
      </c>
      <c r="D1100" s="370">
        <f t="shared" ref="D1100:F1100" si="679">ROUND((D322*100/D$3),2)</f>
        <v>0</v>
      </c>
      <c r="E1100" s="370">
        <f t="shared" si="679"/>
        <v>0</v>
      </c>
      <c r="F1100" s="370">
        <f t="shared" si="679"/>
        <v>0</v>
      </c>
    </row>
    <row r="1101" spans="1:6" s="325" customFormat="1" ht="13.8">
      <c r="A1101" s="327"/>
      <c r="B1101" s="327" t="s">
        <v>496</v>
      </c>
      <c r="C1101" s="370">
        <f t="shared" ref="C1101" si="680">ROUND((C323*100/C$3),2)</f>
        <v>0.01</v>
      </c>
      <c r="D1101" s="370">
        <f t="shared" ref="D1101:F1101" si="681">ROUND((D323*100/D$3),2)</f>
        <v>0.01</v>
      </c>
      <c r="E1101" s="370">
        <f t="shared" si="681"/>
        <v>0.01</v>
      </c>
      <c r="F1101" s="370">
        <f t="shared" si="681"/>
        <v>0.01</v>
      </c>
    </row>
    <row r="1102" spans="1:6" s="325" customFormat="1" ht="13.8">
      <c r="A1102" s="329"/>
      <c r="B1102" s="329" t="s">
        <v>497</v>
      </c>
      <c r="C1102" s="370">
        <f t="shared" ref="C1102" si="682">ROUND((C324*100/C$3),2)</f>
        <v>0.55000000000000004</v>
      </c>
      <c r="D1102" s="370">
        <f t="shared" ref="D1102:F1102" si="683">ROUND((D324*100/D$3),2)</f>
        <v>0.55000000000000004</v>
      </c>
      <c r="E1102" s="370">
        <f t="shared" si="683"/>
        <v>0.55000000000000004</v>
      </c>
      <c r="F1102" s="370">
        <f t="shared" si="683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84">ROUND((C325*100/C$3),2)</f>
        <v>7.0000000000000007E-2</v>
      </c>
      <c r="D1103" s="370">
        <f t="shared" ref="D1103:F1103" si="685">ROUND((D325*100/D$3),2)</f>
        <v>0.06</v>
      </c>
      <c r="E1103" s="370">
        <f t="shared" si="685"/>
        <v>7.0000000000000007E-2</v>
      </c>
      <c r="F1103" s="370">
        <f t="shared" si="685"/>
        <v>0.06</v>
      </c>
    </row>
    <row r="1104" spans="1:6" s="325" customFormat="1" ht="13.8">
      <c r="A1104" s="329"/>
      <c r="B1104" s="329" t="s">
        <v>499</v>
      </c>
      <c r="C1104" s="370">
        <f t="shared" ref="C1104" si="686">ROUND((C326*100/C$3),2)</f>
        <v>0.48</v>
      </c>
      <c r="D1104" s="370">
        <f t="shared" ref="D1104:F1104" si="687">ROUND((D326*100/D$3),2)</f>
        <v>0.49</v>
      </c>
      <c r="E1104" s="370">
        <f t="shared" si="687"/>
        <v>0.48</v>
      </c>
      <c r="F1104" s="370">
        <f t="shared" si="687"/>
        <v>0.49</v>
      </c>
    </row>
    <row r="1105" spans="1:6" s="325" customFormat="1" ht="13.8">
      <c r="A1105" s="327"/>
      <c r="B1105" s="327" t="s">
        <v>500</v>
      </c>
      <c r="C1105" s="370">
        <f t="shared" ref="C1105" si="688">ROUND((C327*100/C$3),2)</f>
        <v>0.16</v>
      </c>
      <c r="D1105" s="370">
        <f t="shared" ref="D1105:F1105" si="689">ROUND((D327*100/D$3),2)</f>
        <v>0.19</v>
      </c>
      <c r="E1105" s="370">
        <f t="shared" si="689"/>
        <v>0.16</v>
      </c>
      <c r="F1105" s="370">
        <f t="shared" si="689"/>
        <v>0.19</v>
      </c>
    </row>
    <row r="1106" spans="1:6" s="325" customFormat="1" ht="13.8">
      <c r="A1106" s="329"/>
      <c r="B1106" s="329" t="s">
        <v>501</v>
      </c>
      <c r="C1106" s="370">
        <f t="shared" ref="C1106" si="690">ROUND((C328*100/C$3),2)</f>
        <v>0.09</v>
      </c>
      <c r="D1106" s="370">
        <f t="shared" ref="D1106:F1106" si="691">ROUND((D328*100/D$3),2)</f>
        <v>0.11</v>
      </c>
      <c r="E1106" s="370">
        <f t="shared" si="691"/>
        <v>0.09</v>
      </c>
      <c r="F1106" s="370">
        <f t="shared" si="691"/>
        <v>0.11</v>
      </c>
    </row>
    <row r="1107" spans="1:6" s="325" customFormat="1" ht="13.8">
      <c r="A1107" s="327"/>
      <c r="B1107" s="327" t="s">
        <v>502</v>
      </c>
      <c r="C1107" s="370">
        <f t="shared" ref="C1107" si="692">ROUND((C329*100/C$3),2)</f>
        <v>0.05</v>
      </c>
      <c r="D1107" s="370">
        <f t="shared" ref="D1107:F1107" si="693">ROUND((D329*100/D$3),2)</f>
        <v>0.06</v>
      </c>
      <c r="E1107" s="370">
        <f t="shared" si="693"/>
        <v>0.05</v>
      </c>
      <c r="F1107" s="370">
        <f t="shared" si="693"/>
        <v>0.06</v>
      </c>
    </row>
    <row r="1108" spans="1:6" s="325" customFormat="1" ht="13.8">
      <c r="A1108" s="329"/>
      <c r="B1108" s="329" t="s">
        <v>503</v>
      </c>
      <c r="C1108" s="370">
        <f t="shared" ref="C1108" si="694">ROUND((C330*100/C$3),2)</f>
        <v>0.01</v>
      </c>
      <c r="D1108" s="370">
        <f t="shared" ref="D1108:F1108" si="695">ROUND((D330*100/D$3),2)</f>
        <v>0.01</v>
      </c>
      <c r="E1108" s="370">
        <f t="shared" si="695"/>
        <v>0.01</v>
      </c>
      <c r="F1108" s="370">
        <f t="shared" si="695"/>
        <v>0.01</v>
      </c>
    </row>
    <row r="1109" spans="1:6" s="325" customFormat="1" ht="13.8">
      <c r="A1109" s="327"/>
      <c r="B1109" s="327" t="s">
        <v>504</v>
      </c>
      <c r="C1109" s="370">
        <f t="shared" ref="C1109" si="696">ROUND((C331*100/C$3),2)</f>
        <v>0.06</v>
      </c>
      <c r="D1109" s="370">
        <f t="shared" ref="D1109:F1109" si="697">ROUND((D331*100/D$3),2)</f>
        <v>7.0000000000000007E-2</v>
      </c>
      <c r="E1109" s="370">
        <f t="shared" si="697"/>
        <v>0.06</v>
      </c>
      <c r="F1109" s="370">
        <f t="shared" si="697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698">ROUND((C332*100/C$3),2)</f>
        <v>0.14000000000000001</v>
      </c>
      <c r="D1110" s="370">
        <f t="shared" ref="D1110:F1110" si="699">ROUND((D332*100/D$3),2)</f>
        <v>0.13</v>
      </c>
      <c r="E1110" s="370">
        <f t="shared" si="699"/>
        <v>0.14000000000000001</v>
      </c>
      <c r="F1110" s="370">
        <f t="shared" si="699"/>
        <v>0.13</v>
      </c>
    </row>
    <row r="1111" spans="1:6" s="325" customFormat="1" ht="13.8">
      <c r="A1111" s="327"/>
      <c r="B1111" s="327" t="s">
        <v>506</v>
      </c>
      <c r="C1111" s="370">
        <f t="shared" ref="C1111" si="700">ROUND((C333*100/C$3),2)</f>
        <v>0.01</v>
      </c>
      <c r="D1111" s="370">
        <f t="shared" ref="D1111:F1111" si="701">ROUND((D333*100/D$3),2)</f>
        <v>0.02</v>
      </c>
      <c r="E1111" s="370">
        <f t="shared" si="701"/>
        <v>0.01</v>
      </c>
      <c r="F1111" s="370">
        <f t="shared" si="701"/>
        <v>0.02</v>
      </c>
    </row>
    <row r="1112" spans="1:6" s="325" customFormat="1" ht="13.8">
      <c r="A1112" s="329"/>
      <c r="B1112" s="329" t="s">
        <v>507</v>
      </c>
      <c r="C1112" s="370">
        <f t="shared" ref="C1112" si="702">ROUND((C334*100/C$3),2)</f>
        <v>0.12</v>
      </c>
      <c r="D1112" s="370">
        <f t="shared" ref="D1112:F1112" si="703">ROUND((D334*100/D$3),2)</f>
        <v>0.12</v>
      </c>
      <c r="E1112" s="370">
        <f t="shared" si="703"/>
        <v>0.12</v>
      </c>
      <c r="F1112" s="370">
        <f t="shared" si="703"/>
        <v>0.12</v>
      </c>
    </row>
    <row r="1113" spans="1:6" s="325" customFormat="1" ht="13.8">
      <c r="A1113" s="327"/>
      <c r="B1113" s="327" t="s">
        <v>508</v>
      </c>
      <c r="C1113" s="370">
        <f t="shared" ref="C1113" si="704">ROUND((C335*100/C$3),2)</f>
        <v>0.17</v>
      </c>
      <c r="D1113" s="370">
        <f t="shared" ref="D1113:F1113" si="705">ROUND((D335*100/D$3),2)</f>
        <v>0.2</v>
      </c>
      <c r="E1113" s="370">
        <f t="shared" si="705"/>
        <v>0.17</v>
      </c>
      <c r="F1113" s="370">
        <f t="shared" si="705"/>
        <v>0.2</v>
      </c>
    </row>
    <row r="1114" spans="1:6" s="325" customFormat="1" ht="13.8">
      <c r="A1114" s="329"/>
      <c r="B1114" s="329" t="s">
        <v>509</v>
      </c>
      <c r="C1114" s="370">
        <f t="shared" ref="C1114" si="706">ROUND((C336*100/C$3),2)</f>
        <v>0.02</v>
      </c>
      <c r="D1114" s="370">
        <f t="shared" ref="D1114:F1114" si="707">ROUND((D336*100/D$3),2)</f>
        <v>0.01</v>
      </c>
      <c r="E1114" s="370">
        <f t="shared" si="707"/>
        <v>0.02</v>
      </c>
      <c r="F1114" s="370">
        <f t="shared" si="707"/>
        <v>0.01</v>
      </c>
    </row>
    <row r="1115" spans="1:6" s="325" customFormat="1" ht="13.8">
      <c r="A1115" s="327"/>
      <c r="B1115" s="327" t="s">
        <v>510</v>
      </c>
      <c r="C1115" s="370">
        <f t="shared" ref="C1115" si="708">ROUND((C337*100/C$3),2)</f>
        <v>7.0000000000000007E-2</v>
      </c>
      <c r="D1115" s="370">
        <f t="shared" ref="D1115:F1115" si="709">ROUND((D337*100/D$3),2)</f>
        <v>0.08</v>
      </c>
      <c r="E1115" s="370">
        <f t="shared" si="709"/>
        <v>7.0000000000000007E-2</v>
      </c>
      <c r="F1115" s="370">
        <f t="shared" si="709"/>
        <v>0.08</v>
      </c>
    </row>
    <row r="1116" spans="1:6" s="325" customFormat="1" ht="13.8">
      <c r="A1116" s="329"/>
      <c r="B1116" s="329" t="s">
        <v>511</v>
      </c>
      <c r="C1116" s="370">
        <f t="shared" ref="C1116" si="710">ROUND((C338*100/C$3),2)</f>
        <v>0.06</v>
      </c>
      <c r="D1116" s="370">
        <f t="shared" ref="D1116:F1116" si="711">ROUND((D338*100/D$3),2)</f>
        <v>0.06</v>
      </c>
      <c r="E1116" s="370">
        <f t="shared" si="711"/>
        <v>0.06</v>
      </c>
      <c r="F1116" s="370">
        <f t="shared" si="711"/>
        <v>0.06</v>
      </c>
    </row>
    <row r="1117" spans="1:6" s="325" customFormat="1" ht="13.8">
      <c r="A1117" s="327"/>
      <c r="B1117" s="327" t="s">
        <v>512</v>
      </c>
      <c r="C1117" s="370">
        <f t="shared" ref="C1117" si="712">ROUND((C339*100/C$3),2)</f>
        <v>0.03</v>
      </c>
      <c r="D1117" s="370">
        <f t="shared" ref="D1117:F1117" si="713">ROUND((D339*100/D$3),2)</f>
        <v>0.04</v>
      </c>
      <c r="E1117" s="370">
        <f t="shared" si="713"/>
        <v>0.03</v>
      </c>
      <c r="F1117" s="370">
        <f t="shared" si="713"/>
        <v>0.04</v>
      </c>
    </row>
    <row r="1118" spans="1:6" s="325" customFormat="1" ht="13.8">
      <c r="A1118" s="329"/>
      <c r="B1118" s="329" t="s">
        <v>513</v>
      </c>
      <c r="C1118" s="370">
        <f t="shared" ref="C1118" si="714">ROUND((C340*100/C$3),2)</f>
        <v>0.01</v>
      </c>
      <c r="D1118" s="370">
        <f t="shared" ref="D1118:F1118" si="715">ROUND((D340*100/D$3),2)</f>
        <v>0.01</v>
      </c>
      <c r="E1118" s="370">
        <f t="shared" si="715"/>
        <v>0.01</v>
      </c>
      <c r="F1118" s="370">
        <f t="shared" si="715"/>
        <v>0.01</v>
      </c>
    </row>
    <row r="1119" spans="1:6" s="325" customFormat="1" ht="13.8">
      <c r="A1119" s="327"/>
      <c r="B1119" s="327" t="s">
        <v>514</v>
      </c>
      <c r="C1119" s="370">
        <f t="shared" ref="C1119" si="716">ROUND((C341*100/C$3),2)</f>
        <v>2.72</v>
      </c>
      <c r="D1119" s="370">
        <f t="shared" ref="D1119:F1119" si="717">ROUND((D341*100/D$3),2)</f>
        <v>2.71</v>
      </c>
      <c r="E1119" s="370">
        <f t="shared" si="717"/>
        <v>2.72</v>
      </c>
      <c r="F1119" s="370">
        <f t="shared" si="717"/>
        <v>2.71</v>
      </c>
    </row>
    <row r="1120" spans="1:6" s="325" customFormat="1" ht="13.8">
      <c r="A1120" s="329"/>
      <c r="B1120" s="329" t="s">
        <v>515</v>
      </c>
      <c r="C1120" s="370">
        <f t="shared" ref="C1120" si="718">ROUND((C342*100/C$3),2)</f>
        <v>0.22</v>
      </c>
      <c r="D1120" s="370">
        <f t="shared" ref="D1120:F1120" si="719">ROUND((D342*100/D$3),2)</f>
        <v>0.2</v>
      </c>
      <c r="E1120" s="370">
        <f t="shared" si="719"/>
        <v>0.22</v>
      </c>
      <c r="F1120" s="370">
        <f t="shared" si="719"/>
        <v>0.2</v>
      </c>
    </row>
    <row r="1121" spans="1:6" s="325" customFormat="1" ht="13.8">
      <c r="A1121" s="327"/>
      <c r="B1121" s="327" t="s">
        <v>516</v>
      </c>
      <c r="C1121" s="370">
        <f t="shared" ref="C1121" si="720">ROUND((C343*100/C$3),2)</f>
        <v>0.16</v>
      </c>
      <c r="D1121" s="370">
        <f t="shared" ref="D1121:F1121" si="721">ROUND((D343*100/D$3),2)</f>
        <v>0.18</v>
      </c>
      <c r="E1121" s="370">
        <f t="shared" si="721"/>
        <v>0.16</v>
      </c>
      <c r="F1121" s="370">
        <f t="shared" si="721"/>
        <v>0.18</v>
      </c>
    </row>
    <row r="1122" spans="1:6" s="325" customFormat="1" ht="13.8">
      <c r="A1122" s="329"/>
      <c r="B1122" s="329" t="s">
        <v>517</v>
      </c>
      <c r="C1122" s="370">
        <f t="shared" ref="C1122" si="722">ROUND((C344*100/C$3),2)</f>
        <v>0.26</v>
      </c>
      <c r="D1122" s="370">
        <f t="shared" ref="D1122:F1122" si="723">ROUND((D344*100/D$3),2)</f>
        <v>0.25</v>
      </c>
      <c r="E1122" s="370">
        <f t="shared" si="723"/>
        <v>0.26</v>
      </c>
      <c r="F1122" s="370">
        <f t="shared" si="723"/>
        <v>0.25</v>
      </c>
    </row>
    <row r="1123" spans="1:6" s="325" customFormat="1" ht="13.8">
      <c r="A1123" s="327"/>
      <c r="B1123" s="327" t="s">
        <v>518</v>
      </c>
      <c r="C1123" s="370">
        <f t="shared" ref="C1123" si="724">ROUND((C345*100/C$3),2)</f>
        <v>0</v>
      </c>
      <c r="D1123" s="370">
        <f t="shared" ref="D1123:F1123" si="725">ROUND((D345*100/D$3),2)</f>
        <v>0</v>
      </c>
      <c r="E1123" s="370">
        <f t="shared" si="725"/>
        <v>0</v>
      </c>
      <c r="F1123" s="370">
        <f t="shared" si="725"/>
        <v>0</v>
      </c>
    </row>
    <row r="1124" spans="1:6" s="325" customFormat="1" ht="13.8">
      <c r="A1124" s="329"/>
      <c r="B1124" s="329" t="s">
        <v>519</v>
      </c>
      <c r="C1124" s="370">
        <f t="shared" ref="C1124" si="726">ROUND((C346*100/C$3),2)</f>
        <v>0.06</v>
      </c>
      <c r="D1124" s="370">
        <f t="shared" ref="D1124:F1124" si="727">ROUND((D346*100/D$3),2)</f>
        <v>0.06</v>
      </c>
      <c r="E1124" s="370">
        <f t="shared" si="727"/>
        <v>0.06</v>
      </c>
      <c r="F1124" s="370">
        <f t="shared" si="727"/>
        <v>0.06</v>
      </c>
    </row>
    <row r="1125" spans="1:6" s="325" customFormat="1" ht="13.8">
      <c r="A1125" s="327"/>
      <c r="B1125" s="327" t="s">
        <v>520</v>
      </c>
      <c r="C1125" s="370">
        <f t="shared" ref="C1125" si="728">ROUND((C347*100/C$3),2)</f>
        <v>1.86</v>
      </c>
      <c r="D1125" s="370">
        <f t="shared" ref="D1125:F1125" si="729">ROUND((D347*100/D$3),2)</f>
        <v>1.85</v>
      </c>
      <c r="E1125" s="370">
        <f t="shared" si="729"/>
        <v>1.86</v>
      </c>
      <c r="F1125" s="370">
        <f t="shared" si="729"/>
        <v>1.85</v>
      </c>
    </row>
    <row r="1126" spans="1:6" s="325" customFormat="1" ht="13.8">
      <c r="A1126" s="329"/>
      <c r="B1126" s="329" t="s">
        <v>521</v>
      </c>
      <c r="C1126" s="370">
        <f t="shared" ref="C1126" si="730">ROUND((C348*100/C$3),2)</f>
        <v>0.04</v>
      </c>
      <c r="D1126" s="370">
        <f t="shared" ref="D1126:F1126" si="731">ROUND((D348*100/D$3),2)</f>
        <v>0.03</v>
      </c>
      <c r="E1126" s="370">
        <f t="shared" si="731"/>
        <v>0.04</v>
      </c>
      <c r="F1126" s="370">
        <f t="shared" si="731"/>
        <v>0.03</v>
      </c>
    </row>
    <row r="1127" spans="1:6" s="325" customFormat="1" ht="13.8">
      <c r="A1127" s="327"/>
      <c r="B1127" s="327" t="s">
        <v>522</v>
      </c>
      <c r="C1127" s="370">
        <f t="shared" ref="C1127" si="732">ROUND((C349*100/C$3),2)</f>
        <v>0.13</v>
      </c>
      <c r="D1127" s="370">
        <f t="shared" ref="D1127:F1127" si="733">ROUND((D349*100/D$3),2)</f>
        <v>0.13</v>
      </c>
      <c r="E1127" s="370">
        <f t="shared" si="733"/>
        <v>0.13</v>
      </c>
      <c r="F1127" s="370">
        <f t="shared" si="733"/>
        <v>0.13</v>
      </c>
    </row>
    <row r="1128" spans="1:6" s="325" customFormat="1" ht="13.8">
      <c r="A1128" s="329"/>
      <c r="B1128" s="329" t="s">
        <v>523</v>
      </c>
      <c r="C1128" s="370">
        <f t="shared" ref="C1128" si="734">ROUND((C350*100/C$3),2)</f>
        <v>0.61</v>
      </c>
      <c r="D1128" s="370">
        <f t="shared" ref="D1128:F1128" si="735">ROUND((D350*100/D$3),2)</f>
        <v>0.76</v>
      </c>
      <c r="E1128" s="370">
        <f t="shared" si="735"/>
        <v>0.61</v>
      </c>
      <c r="F1128" s="370">
        <f t="shared" si="735"/>
        <v>0.76</v>
      </c>
    </row>
    <row r="1129" spans="1:6" s="325" customFormat="1" ht="13.8">
      <c r="A1129" s="327"/>
      <c r="B1129" s="327" t="s">
        <v>524</v>
      </c>
      <c r="C1129" s="370">
        <f t="shared" ref="C1129" si="736">ROUND((C351*100/C$3),2)</f>
        <v>0.56999999999999995</v>
      </c>
      <c r="D1129" s="370">
        <f t="shared" ref="D1129:F1129" si="737">ROUND((D351*100/D$3),2)</f>
        <v>0.73</v>
      </c>
      <c r="E1129" s="370">
        <f t="shared" si="737"/>
        <v>0.56999999999999995</v>
      </c>
      <c r="F1129" s="370">
        <f t="shared" si="737"/>
        <v>0.73</v>
      </c>
    </row>
    <row r="1130" spans="1:6" s="325" customFormat="1" ht="13.8">
      <c r="A1130" s="329"/>
      <c r="B1130" s="329" t="s">
        <v>525</v>
      </c>
      <c r="C1130" s="370">
        <f t="shared" ref="C1130" si="738">ROUND((C352*100/C$3),2)</f>
        <v>0.04</v>
      </c>
      <c r="D1130" s="370">
        <f t="shared" ref="D1130:F1130" si="739">ROUND((D352*100/D$3),2)</f>
        <v>0.03</v>
      </c>
      <c r="E1130" s="370">
        <f t="shared" si="739"/>
        <v>0.04</v>
      </c>
      <c r="F1130" s="370">
        <f t="shared" si="739"/>
        <v>0.03</v>
      </c>
    </row>
    <row r="1131" spans="1:6" s="325" customFormat="1" ht="13.8">
      <c r="A1131" s="327"/>
      <c r="B1131" s="327" t="s">
        <v>526</v>
      </c>
      <c r="C1131" s="370">
        <f t="shared" ref="C1131" si="740">ROUND((C353*100/C$3),2)</f>
        <v>0.28999999999999998</v>
      </c>
      <c r="D1131" s="370">
        <f t="shared" ref="D1131:F1131" si="741">ROUND((D353*100/D$3),2)</f>
        <v>0.26</v>
      </c>
      <c r="E1131" s="370">
        <f t="shared" si="741"/>
        <v>0.28999999999999998</v>
      </c>
      <c r="F1131" s="370">
        <f t="shared" si="741"/>
        <v>0.26</v>
      </c>
    </row>
    <row r="1132" spans="1:6" s="325" customFormat="1" ht="13.8">
      <c r="A1132" s="329"/>
      <c r="B1132" s="329" t="s">
        <v>527</v>
      </c>
      <c r="C1132" s="370">
        <f t="shared" ref="C1132" si="742">ROUND((C354*100/C$3),2)</f>
        <v>0.17</v>
      </c>
      <c r="D1132" s="370">
        <f t="shared" ref="D1132:F1132" si="743">ROUND((D354*100/D$3),2)</f>
        <v>0.17</v>
      </c>
      <c r="E1132" s="370">
        <f t="shared" si="743"/>
        <v>0.17</v>
      </c>
      <c r="F1132" s="370">
        <f t="shared" si="743"/>
        <v>0.17</v>
      </c>
    </row>
    <row r="1133" spans="1:6" s="325" customFormat="1" ht="13.8">
      <c r="A1133" s="327"/>
      <c r="B1133" s="327" t="s">
        <v>528</v>
      </c>
      <c r="C1133" s="370">
        <f t="shared" ref="C1133" si="744">ROUND((C355*100/C$3),2)</f>
        <v>0.01</v>
      </c>
      <c r="D1133" s="370">
        <f t="shared" ref="D1133:F1133" si="745">ROUND((D355*100/D$3),2)</f>
        <v>0.01</v>
      </c>
      <c r="E1133" s="370">
        <f t="shared" si="745"/>
        <v>0.01</v>
      </c>
      <c r="F1133" s="370">
        <f t="shared" si="745"/>
        <v>0.01</v>
      </c>
    </row>
    <row r="1134" spans="1:6" s="325" customFormat="1" ht="13.8">
      <c r="A1134" s="329"/>
      <c r="B1134" s="329" t="s">
        <v>529</v>
      </c>
      <c r="C1134" s="370">
        <f t="shared" ref="C1134" si="746">ROUND((C356*100/C$3),2)</f>
        <v>0.12</v>
      </c>
      <c r="D1134" s="370">
        <f t="shared" ref="D1134:F1134" si="747">ROUND((D356*100/D$3),2)</f>
        <v>0.09</v>
      </c>
      <c r="E1134" s="370">
        <f t="shared" si="747"/>
        <v>0.12</v>
      </c>
      <c r="F1134" s="370">
        <f t="shared" si="747"/>
        <v>0.09</v>
      </c>
    </row>
    <row r="1135" spans="1:6" s="325" customFormat="1" ht="13.8">
      <c r="A1135" s="327"/>
      <c r="B1135" s="327" t="s">
        <v>530</v>
      </c>
      <c r="C1135" s="370">
        <f t="shared" ref="C1135" si="748">ROUND((C357*100/C$3),2)</f>
        <v>0.06</v>
      </c>
      <c r="D1135" s="370">
        <f t="shared" ref="D1135:F1135" si="749">ROUND((D357*100/D$3),2)</f>
        <v>0.04</v>
      </c>
      <c r="E1135" s="370">
        <f t="shared" si="749"/>
        <v>0.06</v>
      </c>
      <c r="F1135" s="370">
        <f t="shared" si="749"/>
        <v>0.04</v>
      </c>
    </row>
    <row r="1136" spans="1:6" s="325" customFormat="1" ht="13.8">
      <c r="A1136" s="329"/>
      <c r="B1136" s="329" t="s">
        <v>531</v>
      </c>
      <c r="C1136" s="370">
        <f t="shared" ref="C1136" si="750">ROUND((C358*100/C$3),2)</f>
        <v>3.88</v>
      </c>
      <c r="D1136" s="370">
        <f t="shared" ref="D1136:F1136" si="751">ROUND((D358*100/D$3),2)</f>
        <v>3.73</v>
      </c>
      <c r="E1136" s="370">
        <f t="shared" si="751"/>
        <v>3.88</v>
      </c>
      <c r="F1136" s="370">
        <f t="shared" si="751"/>
        <v>3.73</v>
      </c>
    </row>
    <row r="1137" spans="1:6" s="325" customFormat="1" ht="13.8">
      <c r="A1137" s="327"/>
      <c r="B1137" s="327" t="s">
        <v>532</v>
      </c>
      <c r="C1137" s="370">
        <f t="shared" ref="C1137" si="752">ROUND((C359*100/C$3),2)</f>
        <v>0.27</v>
      </c>
      <c r="D1137" s="370">
        <f t="shared" ref="D1137:F1137" si="753">ROUND((D359*100/D$3),2)</f>
        <v>0.22</v>
      </c>
      <c r="E1137" s="370">
        <f t="shared" si="753"/>
        <v>0.27</v>
      </c>
      <c r="F1137" s="370">
        <f t="shared" si="753"/>
        <v>0.22</v>
      </c>
    </row>
    <row r="1138" spans="1:6" s="325" customFormat="1" ht="27.6">
      <c r="A1138" s="329"/>
      <c r="B1138" s="329" t="s">
        <v>568</v>
      </c>
      <c r="C1138" s="370">
        <f t="shared" ref="C1138" si="754">ROUND((C360*100/C$3),2)</f>
        <v>0.15</v>
      </c>
      <c r="D1138" s="370">
        <f t="shared" ref="D1138:F1138" si="755">ROUND((D360*100/D$3),2)</f>
        <v>0.11</v>
      </c>
      <c r="E1138" s="370">
        <f t="shared" si="755"/>
        <v>0.15</v>
      </c>
      <c r="F1138" s="370">
        <f t="shared" si="755"/>
        <v>0.11</v>
      </c>
    </row>
    <row r="1139" spans="1:6" s="325" customFormat="1" ht="13.8">
      <c r="A1139" s="327"/>
      <c r="B1139" s="327" t="s">
        <v>569</v>
      </c>
      <c r="C1139" s="370">
        <f t="shared" ref="C1139" si="756">ROUND((C361*100/C$3),2)</f>
        <v>0.12</v>
      </c>
      <c r="D1139" s="370">
        <f t="shared" ref="D1139:F1139" si="757">ROUND((D361*100/D$3),2)</f>
        <v>0.11</v>
      </c>
      <c r="E1139" s="370">
        <f t="shared" si="757"/>
        <v>0.12</v>
      </c>
      <c r="F1139" s="370">
        <f t="shared" si="757"/>
        <v>0.11</v>
      </c>
    </row>
    <row r="1140" spans="1:6" s="325" customFormat="1" ht="13.8">
      <c r="A1140" s="329"/>
      <c r="B1140" s="329" t="s">
        <v>533</v>
      </c>
      <c r="C1140" s="370">
        <f t="shared" ref="C1140" si="758">ROUND((C362*100/C$3),2)</f>
        <v>0.7</v>
      </c>
      <c r="D1140" s="370">
        <f t="shared" ref="D1140:F1140" si="759">ROUND((D362*100/D$3),2)</f>
        <v>0.72</v>
      </c>
      <c r="E1140" s="370">
        <f t="shared" si="759"/>
        <v>0.7</v>
      </c>
      <c r="F1140" s="370">
        <f t="shared" si="759"/>
        <v>0.72</v>
      </c>
    </row>
    <row r="1141" spans="1:6" s="325" customFormat="1" ht="13.8">
      <c r="A1141" s="327"/>
      <c r="B1141" s="327" t="s">
        <v>534</v>
      </c>
      <c r="C1141" s="370">
        <f t="shared" ref="C1141" si="760">ROUND((C363*100/C$3),2)</f>
        <v>0.7</v>
      </c>
      <c r="D1141" s="370">
        <f t="shared" ref="D1141:F1141" si="761">ROUND((D363*100/D$3),2)</f>
        <v>0.72</v>
      </c>
      <c r="E1141" s="370">
        <f t="shared" si="761"/>
        <v>0.7</v>
      </c>
      <c r="F1141" s="370">
        <f t="shared" si="761"/>
        <v>0.72</v>
      </c>
    </row>
    <row r="1142" spans="1:6" s="325" customFormat="1" ht="27.6">
      <c r="A1142" s="329"/>
      <c r="B1142" s="329" t="s">
        <v>570</v>
      </c>
      <c r="C1142" s="370">
        <f t="shared" ref="C1142" si="762">ROUND((C364*100/C$3),2)</f>
        <v>0.06</v>
      </c>
      <c r="D1142" s="370">
        <f t="shared" ref="D1142:F1142" si="763">ROUND((D364*100/D$3),2)</f>
        <v>0.04</v>
      </c>
      <c r="E1142" s="370">
        <f t="shared" si="763"/>
        <v>0.06</v>
      </c>
      <c r="F1142" s="370">
        <f t="shared" si="763"/>
        <v>0.04</v>
      </c>
    </row>
    <row r="1143" spans="1:6" s="325" customFormat="1" ht="13.8">
      <c r="A1143" s="327"/>
      <c r="B1143" s="327" t="s">
        <v>571</v>
      </c>
      <c r="C1143" s="370">
        <f t="shared" ref="C1143" si="764">ROUND((C365*100/C$3),2)</f>
        <v>0.54</v>
      </c>
      <c r="D1143" s="370">
        <f t="shared" ref="D1143:F1143" si="765">ROUND((D365*100/D$3),2)</f>
        <v>0.62</v>
      </c>
      <c r="E1143" s="370">
        <f t="shared" si="765"/>
        <v>0.54</v>
      </c>
      <c r="F1143" s="370">
        <f t="shared" si="765"/>
        <v>0.62</v>
      </c>
    </row>
    <row r="1144" spans="1:6" s="325" customFormat="1" ht="27.6">
      <c r="A1144" s="329"/>
      <c r="B1144" s="329" t="s">
        <v>572</v>
      </c>
      <c r="C1144" s="370">
        <f t="shared" ref="C1144" si="766">ROUND((C366*100/C$3),2)</f>
        <v>0.08</v>
      </c>
      <c r="D1144" s="370">
        <f t="shared" ref="D1144:F1144" si="767">ROUND((D366*100/D$3),2)</f>
        <v>0.06</v>
      </c>
      <c r="E1144" s="370">
        <f t="shared" si="767"/>
        <v>0.08</v>
      </c>
      <c r="F1144" s="370">
        <f t="shared" si="767"/>
        <v>0.06</v>
      </c>
    </row>
    <row r="1145" spans="1:6" s="325" customFormat="1" ht="13.8">
      <c r="A1145" s="327"/>
      <c r="B1145" s="327" t="s">
        <v>573</v>
      </c>
      <c r="C1145" s="370">
        <f t="shared" ref="C1145" si="768">ROUND((C367*100/C$3),2)</f>
        <v>0.01</v>
      </c>
      <c r="D1145" s="370">
        <f t="shared" ref="D1145:F1145" si="769">ROUND((D367*100/D$3),2)</f>
        <v>0.01</v>
      </c>
      <c r="E1145" s="370">
        <f t="shared" si="769"/>
        <v>0.01</v>
      </c>
      <c r="F1145" s="370">
        <f t="shared" si="769"/>
        <v>0.01</v>
      </c>
    </row>
    <row r="1146" spans="1:6" s="325" customFormat="1" ht="13.8">
      <c r="A1146" s="329"/>
      <c r="B1146" s="329" t="s">
        <v>574</v>
      </c>
      <c r="C1146" s="370">
        <f t="shared" ref="C1146" si="770">ROUND((C368*100/C$3),2)</f>
        <v>0</v>
      </c>
      <c r="D1146" s="370">
        <f t="shared" ref="D1146:F1146" si="771">ROUND((D368*100/D$3),2)</f>
        <v>0</v>
      </c>
      <c r="E1146" s="370">
        <f t="shared" si="771"/>
        <v>0</v>
      </c>
      <c r="F1146" s="370">
        <f t="shared" si="771"/>
        <v>0</v>
      </c>
    </row>
    <row r="1147" spans="1:6" s="325" customFormat="1" ht="13.8">
      <c r="A1147" s="327"/>
      <c r="B1147" s="327" t="s">
        <v>535</v>
      </c>
      <c r="C1147" s="370">
        <f t="shared" ref="C1147" si="772">ROUND((C369*100/C$3),2)</f>
        <v>0</v>
      </c>
      <c r="D1147" s="370">
        <f t="shared" ref="D1147:F1147" si="773">ROUND((D369*100/D$3),2)</f>
        <v>0</v>
      </c>
      <c r="E1147" s="370">
        <f t="shared" si="773"/>
        <v>0</v>
      </c>
      <c r="F1147" s="370">
        <f t="shared" si="773"/>
        <v>0</v>
      </c>
    </row>
    <row r="1148" spans="1:6" s="325" customFormat="1" ht="13.8">
      <c r="A1148" s="329"/>
      <c r="B1148" s="329" t="s">
        <v>536</v>
      </c>
      <c r="C1148" s="370">
        <f t="shared" ref="C1148" si="774">ROUND((C370*100/C$3),2)</f>
        <v>0.13</v>
      </c>
      <c r="D1148" s="370">
        <f t="shared" ref="D1148:F1148" si="775">ROUND((D370*100/D$3),2)</f>
        <v>0.1</v>
      </c>
      <c r="E1148" s="370">
        <f t="shared" si="775"/>
        <v>0.13</v>
      </c>
      <c r="F1148" s="370">
        <f t="shared" si="775"/>
        <v>0.1</v>
      </c>
    </row>
    <row r="1149" spans="1:6" s="325" customFormat="1" ht="27.6">
      <c r="A1149" s="327"/>
      <c r="B1149" s="327" t="s">
        <v>575</v>
      </c>
      <c r="C1149" s="370">
        <f t="shared" ref="C1149" si="776">ROUND((C371*100/C$3),2)</f>
        <v>0.01</v>
      </c>
      <c r="D1149" s="370">
        <f t="shared" ref="D1149:F1149" si="777">ROUND((D371*100/D$3),2)</f>
        <v>0.01</v>
      </c>
      <c r="E1149" s="370">
        <f t="shared" si="777"/>
        <v>0.01</v>
      </c>
      <c r="F1149" s="370">
        <f t="shared" si="777"/>
        <v>0.01</v>
      </c>
    </row>
    <row r="1150" spans="1:6" s="325" customFormat="1" ht="13.8">
      <c r="A1150" s="329"/>
      <c r="B1150" s="329" t="s">
        <v>576</v>
      </c>
      <c r="C1150" s="370">
        <f t="shared" ref="C1150" si="778">ROUND((C372*100/C$3),2)</f>
        <v>0.04</v>
      </c>
      <c r="D1150" s="370">
        <f t="shared" ref="D1150:F1150" si="779">ROUND((D372*100/D$3),2)</f>
        <v>0.03</v>
      </c>
      <c r="E1150" s="370">
        <f t="shared" si="779"/>
        <v>0.04</v>
      </c>
      <c r="F1150" s="370">
        <f t="shared" si="779"/>
        <v>0.03</v>
      </c>
    </row>
    <row r="1151" spans="1:6" s="325" customFormat="1" ht="13.8">
      <c r="A1151" s="327"/>
      <c r="B1151" s="327" t="s">
        <v>577</v>
      </c>
      <c r="C1151" s="370">
        <f t="shared" ref="C1151" si="780">ROUND((C373*100/C$3),2)</f>
        <v>0.08</v>
      </c>
      <c r="D1151" s="370">
        <f t="shared" ref="D1151:F1151" si="781">ROUND((D373*100/D$3),2)</f>
        <v>0.06</v>
      </c>
      <c r="E1151" s="370">
        <f t="shared" si="781"/>
        <v>0.08</v>
      </c>
      <c r="F1151" s="370">
        <f t="shared" si="781"/>
        <v>0.06</v>
      </c>
    </row>
    <row r="1152" spans="1:6" s="325" customFormat="1" ht="13.8">
      <c r="A1152" s="329"/>
      <c r="B1152" s="329" t="s">
        <v>537</v>
      </c>
      <c r="C1152" s="370">
        <f t="shared" ref="C1152" si="782">ROUND((C374*100/C$3),2)</f>
        <v>2.4300000000000002</v>
      </c>
      <c r="D1152" s="370">
        <f t="shared" ref="D1152:F1152" si="783">ROUND((D374*100/D$3),2)</f>
        <v>2.31</v>
      </c>
      <c r="E1152" s="370">
        <f t="shared" si="783"/>
        <v>2.4300000000000002</v>
      </c>
      <c r="F1152" s="370">
        <f t="shared" si="783"/>
        <v>2.31</v>
      </c>
    </row>
    <row r="1153" spans="1:6" s="325" customFormat="1" ht="13.8">
      <c r="A1153" s="327"/>
      <c r="B1153" s="327" t="s">
        <v>538</v>
      </c>
      <c r="C1153" s="370">
        <f t="shared" ref="C1153" si="784">ROUND((C375*100/C$3),2)</f>
        <v>0.19</v>
      </c>
      <c r="D1153" s="370">
        <f t="shared" ref="D1153:F1153" si="785">ROUND((D375*100/D$3),2)</f>
        <v>0.19</v>
      </c>
      <c r="E1153" s="370">
        <f t="shared" si="785"/>
        <v>0.19</v>
      </c>
      <c r="F1153" s="370">
        <f t="shared" si="785"/>
        <v>0.19</v>
      </c>
    </row>
    <row r="1154" spans="1:6" s="325" customFormat="1" ht="13.8">
      <c r="A1154" s="329"/>
      <c r="B1154" s="329" t="s">
        <v>539</v>
      </c>
      <c r="C1154" s="370">
        <f t="shared" ref="C1154" si="786">ROUND((C376*100/C$3),2)</f>
        <v>1.73</v>
      </c>
      <c r="D1154" s="370">
        <f t="shared" ref="D1154:F1154" si="787">ROUND((D376*100/D$3),2)</f>
        <v>1.62</v>
      </c>
      <c r="E1154" s="370">
        <f t="shared" si="787"/>
        <v>1.73</v>
      </c>
      <c r="F1154" s="370">
        <f t="shared" si="787"/>
        <v>1.62</v>
      </c>
    </row>
    <row r="1155" spans="1:6" s="325" customFormat="1" ht="13.8">
      <c r="A1155" s="327"/>
      <c r="B1155" s="327" t="s">
        <v>540</v>
      </c>
      <c r="C1155" s="370">
        <f t="shared" ref="C1155" si="788">ROUND((C377*100/C$3),2)</f>
        <v>0.51</v>
      </c>
      <c r="D1155" s="370">
        <f t="shared" ref="D1155:F1155" si="789">ROUND((D377*100/D$3),2)</f>
        <v>0.51</v>
      </c>
      <c r="E1155" s="370">
        <f t="shared" si="789"/>
        <v>0.51</v>
      </c>
      <c r="F1155" s="370">
        <f t="shared" si="789"/>
        <v>0.51</v>
      </c>
    </row>
    <row r="1156" spans="1:6" s="325" customFormat="1" ht="13.8">
      <c r="A1156" s="329"/>
      <c r="B1156" s="329" t="s">
        <v>541</v>
      </c>
      <c r="C1156" s="370">
        <f t="shared" ref="C1156" si="790">ROUND((C378*100/C$3),2)</f>
        <v>7.0000000000000007E-2</v>
      </c>
      <c r="D1156" s="370">
        <f t="shared" ref="D1156:F1156" si="791">ROUND((D378*100/D$3),2)</f>
        <v>0.08</v>
      </c>
      <c r="E1156" s="370">
        <f t="shared" si="791"/>
        <v>7.0000000000000007E-2</v>
      </c>
      <c r="F1156" s="370">
        <f t="shared" si="791"/>
        <v>0.08</v>
      </c>
    </row>
    <row r="1157" spans="1:6" s="325" customFormat="1" ht="27.6">
      <c r="A1157" s="327"/>
      <c r="B1157" s="327" t="s">
        <v>578</v>
      </c>
      <c r="C1157" s="370">
        <f t="shared" ref="C1157" si="792">ROUND((C379*100/C$3),2)</f>
        <v>7.0000000000000007E-2</v>
      </c>
      <c r="D1157" s="370">
        <f t="shared" ref="D1157:F1157" si="793">ROUND((D379*100/D$3),2)</f>
        <v>0.08</v>
      </c>
      <c r="E1157" s="370">
        <f t="shared" si="793"/>
        <v>7.0000000000000007E-2</v>
      </c>
      <c r="F1157" s="370">
        <f t="shared" si="793"/>
        <v>0.08</v>
      </c>
    </row>
    <row r="1158" spans="1:6" s="325" customFormat="1" ht="13.8">
      <c r="A1158" s="329"/>
      <c r="B1158" s="329" t="s">
        <v>579</v>
      </c>
      <c r="C1158" s="370">
        <f t="shared" ref="C1158" si="794">ROUND((C380*100/C$3),2)</f>
        <v>0</v>
      </c>
      <c r="D1158" s="370">
        <f t="shared" ref="D1158:F1158" si="795">ROUND((D380*100/D$3),2)</f>
        <v>0</v>
      </c>
      <c r="E1158" s="370">
        <f t="shared" si="795"/>
        <v>0</v>
      </c>
      <c r="F1158" s="370">
        <f t="shared" si="795"/>
        <v>0</v>
      </c>
    </row>
    <row r="1159" spans="1:6" s="325" customFormat="1" ht="13.8">
      <c r="A1159" s="327"/>
      <c r="B1159" s="327" t="s">
        <v>542</v>
      </c>
      <c r="C1159" s="370">
        <f t="shared" ref="C1159" si="796">ROUND((C381*100/C$3),2)</f>
        <v>0.01</v>
      </c>
      <c r="D1159" s="370">
        <f t="shared" ref="D1159:F1159" si="797">ROUND((D381*100/D$3),2)</f>
        <v>0.01</v>
      </c>
      <c r="E1159" s="370">
        <f t="shared" si="797"/>
        <v>0.01</v>
      </c>
      <c r="F1159" s="370">
        <f t="shared" si="797"/>
        <v>0.01</v>
      </c>
    </row>
    <row r="1160" spans="1:6" s="325" customFormat="1" ht="13.8">
      <c r="A1160" s="329"/>
      <c r="B1160" s="329" t="s">
        <v>543</v>
      </c>
      <c r="C1160" s="370">
        <f t="shared" ref="C1160" si="798">ROUND((C382*100/C$3),2)</f>
        <v>0.26</v>
      </c>
      <c r="D1160" s="370">
        <f t="shared" ref="D1160:F1160" si="799">ROUND((D382*100/D$3),2)</f>
        <v>0.27</v>
      </c>
      <c r="E1160" s="370">
        <f t="shared" si="799"/>
        <v>0.26</v>
      </c>
      <c r="F1160" s="370">
        <f t="shared" si="799"/>
        <v>0.27</v>
      </c>
    </row>
    <row r="1161" spans="1:6" s="325" customFormat="1" ht="13.8">
      <c r="A1161" s="327"/>
      <c r="B1161" s="327" t="s">
        <v>544</v>
      </c>
      <c r="C1161" s="370">
        <f t="shared" ref="C1161" si="800">ROUND((C383*100/C$3),2)</f>
        <v>1.42</v>
      </c>
      <c r="D1161" s="370">
        <f t="shared" ref="D1161:F1161" si="801">ROUND((D383*100/D$3),2)</f>
        <v>1.66</v>
      </c>
      <c r="E1161" s="370">
        <f t="shared" si="801"/>
        <v>1.42</v>
      </c>
      <c r="F1161" s="370">
        <f t="shared" si="801"/>
        <v>1.66</v>
      </c>
    </row>
    <row r="1162" spans="1:6" s="325" customFormat="1" ht="13.8">
      <c r="A1162" s="329"/>
      <c r="B1162" s="329" t="s">
        <v>545</v>
      </c>
      <c r="C1162" s="370">
        <f t="shared" ref="C1162" si="802">ROUND((C384*100/C$3),2)</f>
        <v>7.0000000000000007E-2</v>
      </c>
      <c r="D1162" s="370">
        <f t="shared" ref="D1162:F1162" si="803">ROUND((D384*100/D$3),2)</f>
        <v>0.15</v>
      </c>
      <c r="E1162" s="370">
        <f t="shared" si="803"/>
        <v>7.0000000000000007E-2</v>
      </c>
      <c r="F1162" s="370">
        <f t="shared" si="803"/>
        <v>0.15</v>
      </c>
    </row>
    <row r="1163" spans="1:6" s="325" customFormat="1" ht="13.8">
      <c r="A1163" s="327"/>
      <c r="B1163" s="327" t="s">
        <v>546</v>
      </c>
      <c r="C1163" s="370">
        <f t="shared" ref="C1163" si="804">ROUND((C385*100/C$3),2)</f>
        <v>0.05</v>
      </c>
      <c r="D1163" s="370">
        <f t="shared" ref="D1163:F1163" si="805">ROUND((D385*100/D$3),2)</f>
        <v>0.06</v>
      </c>
      <c r="E1163" s="370">
        <f t="shared" si="805"/>
        <v>0.05</v>
      </c>
      <c r="F1163" s="370">
        <f t="shared" si="805"/>
        <v>0.06</v>
      </c>
    </row>
    <row r="1164" spans="1:6" s="325" customFormat="1" ht="13.8">
      <c r="A1164" s="329"/>
      <c r="B1164" s="329" t="s">
        <v>547</v>
      </c>
      <c r="C1164" s="370">
        <f t="shared" ref="C1164" si="806">ROUND((C386*100/C$3),2)</f>
        <v>0.01</v>
      </c>
      <c r="D1164" s="370">
        <f t="shared" ref="D1164:F1164" si="807">ROUND((D386*100/D$3),2)</f>
        <v>0.09</v>
      </c>
      <c r="E1164" s="370">
        <f t="shared" si="807"/>
        <v>0.01</v>
      </c>
      <c r="F1164" s="370">
        <f t="shared" si="807"/>
        <v>0.09</v>
      </c>
    </row>
    <row r="1165" spans="1:6" s="325" customFormat="1" ht="13.8">
      <c r="A1165" s="329"/>
      <c r="B1165" s="329" t="s">
        <v>580</v>
      </c>
      <c r="C1165" s="370">
        <f t="shared" ref="C1165" si="808">ROUND((C387*100/C$3),2)</f>
        <v>0.02</v>
      </c>
      <c r="D1165" s="370">
        <f t="shared" ref="D1165:F1165" si="809">ROUND((D387*100/D$3),2)</f>
        <v>0</v>
      </c>
      <c r="E1165" s="370">
        <f t="shared" si="809"/>
        <v>0.02</v>
      </c>
      <c r="F1165" s="370">
        <f t="shared" si="809"/>
        <v>0</v>
      </c>
    </row>
    <row r="1166" spans="1:6" s="325" customFormat="1" ht="13.8">
      <c r="A1166" s="327"/>
      <c r="B1166" s="327" t="s">
        <v>581</v>
      </c>
      <c r="C1166" s="370">
        <f t="shared" ref="C1166" si="810">ROUND((C388*100/C$3),2)</f>
        <v>1.35</v>
      </c>
      <c r="D1166" s="370">
        <f t="shared" ref="D1166:F1166" si="811">ROUND((D388*100/D$3),2)</f>
        <v>1.51</v>
      </c>
      <c r="E1166" s="370">
        <f t="shared" si="811"/>
        <v>1.35</v>
      </c>
      <c r="F1166" s="370">
        <f t="shared" si="811"/>
        <v>1.51</v>
      </c>
    </row>
    <row r="1167" spans="1:6" s="325" customFormat="1" ht="13.8">
      <c r="A1167" s="329"/>
      <c r="B1167" s="329" t="s">
        <v>582</v>
      </c>
      <c r="C1167" s="370">
        <f t="shared" ref="C1167" si="812">ROUND((C389*100/C$3),2)</f>
        <v>0</v>
      </c>
      <c r="D1167" s="370">
        <f t="shared" ref="D1167:F1167" si="813">ROUND((D389*100/D$3),2)</f>
        <v>0</v>
      </c>
      <c r="E1167" s="370">
        <f t="shared" si="813"/>
        <v>0</v>
      </c>
      <c r="F1167" s="370">
        <f t="shared" si="813"/>
        <v>0</v>
      </c>
    </row>
    <row r="1168" spans="1:6" s="325" customFormat="1" ht="13.8">
      <c r="A1168" s="327"/>
      <c r="B1168" s="327" t="s">
        <v>583</v>
      </c>
      <c r="C1168" s="370">
        <f t="shared" ref="C1168" si="814">ROUND((C390*100/C$3),2)</f>
        <v>1.35</v>
      </c>
      <c r="D1168" s="370">
        <f t="shared" ref="D1168:F1168" si="815">ROUND((D390*100/D$3),2)</f>
        <v>1.51</v>
      </c>
      <c r="E1168" s="370">
        <f t="shared" si="815"/>
        <v>1.35</v>
      </c>
      <c r="F1168" s="370">
        <f t="shared" si="815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399"/>
      <c r="BM1" s="399"/>
      <c r="BN1" s="399"/>
    </row>
    <row r="2" spans="1:66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589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>
        <v>2554</v>
      </c>
      <c r="S4" s="19" t="s">
        <v>592</v>
      </c>
      <c r="T4" s="19" t="s">
        <v>593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590</v>
      </c>
      <c r="AH4" s="240" t="s">
        <v>594</v>
      </c>
      <c r="AI4" s="240" t="s">
        <v>595</v>
      </c>
      <c r="AJ4" s="240" t="s">
        <v>596</v>
      </c>
      <c r="AK4" s="240" t="s">
        <v>597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591</v>
      </c>
      <c r="AQ4" s="19">
        <v>2554</v>
      </c>
      <c r="AR4" s="19" t="s">
        <v>592</v>
      </c>
      <c r="AS4" s="19" t="s">
        <v>593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598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599</v>
      </c>
      <c r="BL4" s="256"/>
      <c r="BM4" s="19" t="s">
        <v>593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601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602</v>
      </c>
      <c r="AM29" s="711"/>
      <c r="AN29" s="710" t="s">
        <v>603</v>
      </c>
      <c r="AO29" s="711"/>
      <c r="AP29" s="404"/>
      <c r="AQ29" s="710" t="s">
        <v>604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605</v>
      </c>
      <c r="AM30" s="126" t="s">
        <v>606</v>
      </c>
      <c r="AN30" s="129" t="s">
        <v>606</v>
      </c>
      <c r="AO30" s="130" t="s">
        <v>607</v>
      </c>
      <c r="AP30" s="121" t="s">
        <v>606</v>
      </c>
      <c r="AQ30" s="129" t="s">
        <v>606</v>
      </c>
      <c r="AR30" s="124" t="s">
        <v>607</v>
      </c>
      <c r="AS30" s="401" t="s">
        <v>605</v>
      </c>
      <c r="AT30" s="113"/>
      <c r="BG30" s="112"/>
    </row>
    <row r="31" spans="1:66" ht="17.399999999999999" customHeight="1">
      <c r="A31" s="63" t="s">
        <v>608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609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0" t="s">
        <v>1</v>
      </c>
      <c r="G1" s="680"/>
      <c r="H1" s="680"/>
    </row>
    <row r="2" spans="1:20" ht="12.6" customHeight="1">
      <c r="A2" s="61"/>
      <c r="B2" s="13"/>
      <c r="C2" s="13"/>
      <c r="D2" s="13"/>
      <c r="F2" s="680" t="s">
        <v>610</v>
      </c>
      <c r="G2" s="680"/>
      <c r="H2" s="680"/>
      <c r="J2" s="680" t="s">
        <v>611</v>
      </c>
      <c r="K2" s="680"/>
      <c r="L2" s="395"/>
      <c r="M2" s="680" t="s">
        <v>612</v>
      </c>
      <c r="N2" s="680"/>
      <c r="P2" s="680" t="s">
        <v>613</v>
      </c>
      <c r="Q2" s="680"/>
      <c r="R2" s="395"/>
      <c r="S2" s="680" t="s">
        <v>612</v>
      </c>
      <c r="T2" s="680"/>
    </row>
    <row r="3" spans="1:20" ht="11.85" customHeight="1">
      <c r="B3" s="17"/>
      <c r="C3" s="17"/>
      <c r="D3" s="17"/>
      <c r="H3" s="99" t="s">
        <v>614</v>
      </c>
    </row>
    <row r="4" spans="1:20" ht="11.85" customHeight="1">
      <c r="A4" s="18"/>
      <c r="B4" s="20" t="s">
        <v>615</v>
      </c>
      <c r="C4" s="20" t="s">
        <v>616</v>
      </c>
      <c r="D4" s="20" t="s">
        <v>617</v>
      </c>
      <c r="F4" s="19" t="s">
        <v>615</v>
      </c>
      <c r="G4" s="19" t="s">
        <v>616</v>
      </c>
      <c r="H4" s="19" t="s">
        <v>617</v>
      </c>
      <c r="J4" s="19" t="s">
        <v>615</v>
      </c>
      <c r="K4" s="19" t="s">
        <v>616</v>
      </c>
      <c r="M4" s="19" t="s">
        <v>615</v>
      </c>
      <c r="N4" s="19" t="s">
        <v>616</v>
      </c>
      <c r="P4" s="19" t="s">
        <v>615</v>
      </c>
      <c r="Q4" s="19" t="s">
        <v>616</v>
      </c>
      <c r="S4" s="19" t="s">
        <v>615</v>
      </c>
      <c r="T4" s="19" t="s">
        <v>616</v>
      </c>
    </row>
    <row r="5" spans="1:20" ht="11.85" hidden="1" customHeight="1">
      <c r="A5" s="32" t="s">
        <v>618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618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619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620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621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622</v>
      </c>
      <c r="C53" s="47" t="s">
        <v>623</v>
      </c>
      <c r="D53" s="47" t="s">
        <v>624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625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626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627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628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629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630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631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632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633</v>
      </c>
      <c r="D10" t="s">
        <v>634</v>
      </c>
      <c r="E10" t="s">
        <v>635</v>
      </c>
      <c r="I10">
        <v>43</v>
      </c>
      <c r="J10">
        <v>44</v>
      </c>
      <c r="K10">
        <v>45</v>
      </c>
      <c r="L10">
        <v>46</v>
      </c>
      <c r="M10" t="s">
        <v>636</v>
      </c>
    </row>
    <row r="11" spans="2:18">
      <c r="B11" s="16" t="s">
        <v>637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638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618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4" t="s">
        <v>639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403"/>
    </row>
    <row r="2" spans="1:70" ht="16.5" customHeight="1">
      <c r="A2" s="717" t="s">
        <v>588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640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6" t="s">
        <v>589</v>
      </c>
      <c r="T3" s="716"/>
      <c r="U3" s="719" t="s">
        <v>589</v>
      </c>
      <c r="V3" s="71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5" t="s">
        <v>3</v>
      </c>
      <c r="AV3" s="71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0" t="s">
        <v>3</v>
      </c>
      <c r="BP3" s="720"/>
      <c r="BQ3" s="720"/>
    </row>
    <row r="4" spans="1:70" ht="17.399999999999999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590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591</v>
      </c>
      <c r="R4" s="440" t="s">
        <v>641</v>
      </c>
      <c r="S4" s="440" t="s">
        <v>591</v>
      </c>
      <c r="T4" s="440" t="s">
        <v>642</v>
      </c>
      <c r="U4" s="440" t="s">
        <v>643</v>
      </c>
      <c r="V4" s="440" t="s">
        <v>644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590</v>
      </c>
      <c r="AH4" s="440">
        <v>2550</v>
      </c>
      <c r="AI4" s="219" t="s">
        <v>594</v>
      </c>
      <c r="AJ4" s="219" t="s">
        <v>645</v>
      </c>
      <c r="AK4" s="219" t="s">
        <v>646</v>
      </c>
      <c r="AL4" s="219" t="s">
        <v>647</v>
      </c>
      <c r="AM4" s="440">
        <v>2551</v>
      </c>
      <c r="AN4" s="440">
        <v>2552</v>
      </c>
      <c r="AO4" s="440">
        <v>2553</v>
      </c>
      <c r="AP4" s="219" t="s">
        <v>591</v>
      </c>
      <c r="AQ4" s="440" t="s">
        <v>641</v>
      </c>
      <c r="AR4" s="440" t="s">
        <v>591</v>
      </c>
      <c r="AS4" s="440">
        <v>2554</v>
      </c>
      <c r="AT4" s="440" t="s">
        <v>643</v>
      </c>
      <c r="AU4" s="440" t="s">
        <v>644</v>
      </c>
      <c r="AV4" s="440" t="s">
        <v>642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598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599</v>
      </c>
      <c r="BN4" s="440" t="s">
        <v>641</v>
      </c>
      <c r="BO4" s="440" t="s">
        <v>591</v>
      </c>
      <c r="BP4" s="440" t="s">
        <v>642</v>
      </c>
      <c r="BQ4" s="440" t="s">
        <v>648</v>
      </c>
      <c r="BR4" s="440" t="s">
        <v>649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399999999999999" customHeight="1">
      <c r="A23" s="185" t="s">
        <v>650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399999999999999" hidden="1" customHeight="1">
      <c r="A27" s="185" t="s">
        <v>651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399999999999999" customHeight="1">
      <c r="A28" s="175" t="s">
        <v>652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653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654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8" t="s">
        <v>602</v>
      </c>
      <c r="AI31" s="718"/>
      <c r="AJ31" s="718"/>
      <c r="AK31" s="718"/>
      <c r="AL31" s="718"/>
      <c r="AM31" s="718"/>
      <c r="AN31" s="204" t="s">
        <v>655</v>
      </c>
      <c r="AO31" s="204"/>
      <c r="AP31" s="402"/>
      <c r="AQ31" s="718" t="s">
        <v>656</v>
      </c>
      <c r="AR31" s="718"/>
      <c r="AS31" s="71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605</v>
      </c>
      <c r="AI32" s="204"/>
      <c r="AJ32" s="205"/>
      <c r="AK32" s="205"/>
      <c r="AL32" s="205"/>
      <c r="AM32" s="206" t="s">
        <v>606</v>
      </c>
      <c r="AN32" s="206" t="s">
        <v>606</v>
      </c>
      <c r="AO32" s="207" t="s">
        <v>607</v>
      </c>
      <c r="AP32" s="206" t="s">
        <v>606</v>
      </c>
      <c r="AQ32" s="206" t="s">
        <v>606</v>
      </c>
      <c r="AR32" s="207" t="s">
        <v>607</v>
      </c>
      <c r="AS32" s="402" t="s">
        <v>605</v>
      </c>
      <c r="AT32" s="203"/>
      <c r="AU32" s="203"/>
      <c r="AV32" s="203"/>
      <c r="BI32" s="208"/>
    </row>
    <row r="33" spans="1:45" ht="17.399999999999999" hidden="1" customHeight="1">
      <c r="A33" s="180" t="s">
        <v>608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651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399"/>
      <c r="BJ1" s="399"/>
    </row>
    <row r="2" spans="1:62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589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 t="s">
        <v>658</v>
      </c>
      <c r="S4" s="19" t="s">
        <v>591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590</v>
      </c>
      <c r="AF4" s="19">
        <v>2550</v>
      </c>
      <c r="AG4" s="19" t="s">
        <v>594</v>
      </c>
      <c r="AH4" s="19" t="s">
        <v>595</v>
      </c>
      <c r="AI4" s="19" t="s">
        <v>596</v>
      </c>
      <c r="AJ4" s="19" t="s">
        <v>597</v>
      </c>
      <c r="AK4" s="19">
        <v>2551</v>
      </c>
      <c r="AL4" s="19">
        <v>2552</v>
      </c>
      <c r="AM4" s="19">
        <v>2553</v>
      </c>
      <c r="AN4" s="19" t="s">
        <v>591</v>
      </c>
      <c r="AO4" s="19" t="s">
        <v>658</v>
      </c>
      <c r="AP4" s="19" t="s">
        <v>591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598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599</v>
      </c>
      <c r="BI4" s="19" t="s">
        <v>591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659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399999999999999" customHeight="1">
      <c r="A27" s="49" t="s">
        <v>660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661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602</v>
      </c>
      <c r="AG29" s="722"/>
      <c r="AH29" s="722"/>
      <c r="AI29" s="722"/>
      <c r="AJ29" s="722"/>
      <c r="AK29" s="723"/>
      <c r="AL29" s="710" t="s">
        <v>662</v>
      </c>
      <c r="AM29" s="711"/>
      <c r="AN29" s="404"/>
      <c r="AO29" s="721" t="s">
        <v>663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605</v>
      </c>
      <c r="AG30" s="122"/>
      <c r="AH30" s="123"/>
      <c r="AI30" s="123"/>
      <c r="AJ30" s="123"/>
      <c r="AK30" s="126" t="s">
        <v>606</v>
      </c>
      <c r="AL30" s="129" t="s">
        <v>606</v>
      </c>
      <c r="AM30" s="130" t="s">
        <v>607</v>
      </c>
      <c r="AN30" s="121" t="s">
        <v>606</v>
      </c>
      <c r="AO30" s="129" t="s">
        <v>606</v>
      </c>
      <c r="AP30" s="124" t="s">
        <v>607</v>
      </c>
      <c r="AQ30" s="401" t="s">
        <v>605</v>
      </c>
      <c r="BD30" s="112"/>
    </row>
    <row r="31" spans="1:62" ht="17.399999999999999" customHeight="1">
      <c r="A31" s="63" t="s">
        <v>608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399999999999999" customHeight="1">
      <c r="A36" s="49" t="s">
        <v>660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20.100000000000001" customHeight="1"/>
  <cols>
    <col min="1" max="1" width="95.375" style="346" customWidth="1"/>
    <col min="2" max="2" width="52.625" style="635" bestFit="1" customWidth="1"/>
    <col min="3" max="3" width="33.125" style="635" customWidth="1"/>
    <col min="4" max="4" width="14.625" style="635" bestFit="1" customWidth="1"/>
    <col min="5" max="13" width="12" style="346"/>
    <col min="14" max="14" width="17.375" style="346" bestFit="1" customWidth="1"/>
    <col min="15" max="16384" width="12" style="346"/>
  </cols>
  <sheetData>
    <row r="1" spans="1:4" ht="20.100000000000001" customHeight="1">
      <c r="A1" s="600" t="s">
        <v>667</v>
      </c>
    </row>
    <row r="2" spans="1:4" ht="20.100000000000001" customHeight="1">
      <c r="A2" s="600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ก.พ. 69 ดังนี้</v>
      </c>
    </row>
    <row r="3" spans="1:4" ht="20.100000000000001" customHeight="1">
      <c r="A3" s="601" t="s">
        <v>668</v>
      </c>
    </row>
    <row r="4" spans="1:4" ht="20.100000000000001" customHeight="1">
      <c r="A4" s="600" t="str">
        <f>CONCATENATE("• การส่งออก (",IF('ตาราง 3 การส่งออกสินค้าสำคัญ'!$H$5&gt;0,"+","-"),FIXED('ตาราง 3 การส่งออกสินค้าสำคัญ'!$H$5,1),"%)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29,439.7 ล้านดอลลาร์สหรัฐ (912,567 ล้านบาท)</v>
      </c>
    </row>
    <row r="5" spans="1:4" ht="20.100000000000001" customHeight="1">
      <c r="A5" s="600" t="s">
        <v>686</v>
      </c>
      <c r="B5" t="s">
        <v>708</v>
      </c>
      <c r="C5" s="644">
        <v>980744403123</v>
      </c>
      <c r="D5" s="636">
        <f>C5/10^6</f>
        <v>980744.40312300005</v>
      </c>
    </row>
    <row r="6" spans="1:4" ht="20.100000000000001" customHeight="1">
      <c r="A6" s="600" t="str">
        <f>CONCATENATE("☑️*สินค้าเกษตร* (",IF('ตาราง 3 การส่งออกสินค้าสำคัญ'!$H$7&gt;0,"+",""),FIXED('ตาราง 3 การส่งออกสินค้าสำคัญ'!H7,1),"%)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1,944.3 ล้านดอลลาร์สหรัฐ (62,136 ล้านบาท)</v>
      </c>
      <c r="B6" t="s">
        <v>709</v>
      </c>
      <c r="C6" s="644">
        <v>62136125686</v>
      </c>
      <c r="D6" s="636">
        <f t="shared" ref="D6:D10" si="0">C6/10^6</f>
        <v>62136.125685999999</v>
      </c>
    </row>
    <row r="7" spans="1:4" ht="20.100000000000001" customHeight="1">
      <c r="A7" s="600" t="str">
        <f>CONCATENATE("☑️*สินค้าอุตสาหกรรมเกษตร* (",IF('ตาราง 3 การส่งออกสินค้าสำคัญ'!$H$8&gt;0,"+",""),FIXED('ตาราง 3 การส่งออกสินค้าสำคัญ'!$H$8,1),"%)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1,892.9 ล้านดอลลาร์สหรัฐ (51,923 ล้านบาท)</v>
      </c>
      <c r="B7" t="s">
        <v>710</v>
      </c>
      <c r="C7" s="644">
        <v>51923100000</v>
      </c>
      <c r="D7" s="636">
        <f t="shared" si="0"/>
        <v>51923.1</v>
      </c>
    </row>
    <row r="8" spans="1:4" ht="20.100000000000001" customHeight="1">
      <c r="A8" s="600" t="str">
        <f>CONCATENATE("☑️*สินค้าอุตสาหกรรม* (",IF('ตาราง 3 การส่งออกสินค้าสำคัญ'!$H$34&gt;0,"+",""),FIXED('ตาราง 3 การส่งออกสินค้าสำคัญ'!$H$34,1),"%)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24,981.3 ล้านดอลลาร์สหรัฐ (837,164 ล้านบาท)</v>
      </c>
      <c r="B8" t="s">
        <v>711</v>
      </c>
      <c r="C8" s="644">
        <v>837164465981</v>
      </c>
      <c r="D8" s="636">
        <f t="shared" si="0"/>
        <v>837164.46598099999</v>
      </c>
    </row>
    <row r="9" spans="1:4" ht="20.100000000000001" customHeight="1">
      <c r="A9" s="600"/>
      <c r="B9" t="s">
        <v>712</v>
      </c>
      <c r="C9" s="644">
        <v>29520711456</v>
      </c>
      <c r="D9" s="636">
        <f t="shared" si="0"/>
        <v>29520.711456000001</v>
      </c>
    </row>
    <row r="10" spans="1:4" ht="20.100000000000001" customHeight="1">
      <c r="A10" s="600"/>
      <c r="B10" t="s">
        <v>713</v>
      </c>
      <c r="C10" s="644">
        <v>0</v>
      </c>
      <c r="D10" s="636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Normal="85" zoomScaleSheetLayoutView="100" workbookViewId="0">
      <selection activeCell="BG9" sqref="BG9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9" width="10.875" style="346" bestFit="1" customWidth="1"/>
    <col min="10" max="10" width="11.125" style="346" customWidth="1"/>
    <col min="11" max="14" width="11.125" style="550" customWidth="1"/>
    <col min="15" max="15" width="2" style="346" customWidth="1"/>
    <col min="16" max="20" width="7.375" style="346" hidden="1" customWidth="1"/>
    <col min="21" max="26" width="7.375" style="346" customWidth="1"/>
    <col min="27" max="27" width="1.625" style="324" customWidth="1"/>
    <col min="28" max="28" width="11.125" style="346" hidden="1" customWidth="1"/>
    <col min="29" max="30" width="7.375" style="346" hidden="1" customWidth="1"/>
    <col min="31" max="31" width="2.375" style="324" hidden="1" customWidth="1"/>
    <col min="32" max="32" width="15.125" style="388" hidden="1" customWidth="1"/>
    <col min="33" max="37" width="14.375" style="497" hidden="1" customWidth="1"/>
    <col min="38" max="39" width="14.375" style="552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  <c r="AA1" s="324"/>
      <c r="AB1" s="498"/>
      <c r="AC1" s="498"/>
      <c r="AD1" s="498"/>
      <c r="AE1" s="324"/>
    </row>
    <row r="2" spans="1:53" s="517" customFormat="1" ht="14.1" customHeight="1">
      <c r="A2" s="377"/>
      <c r="B2" s="378"/>
      <c r="C2" s="498" t="s">
        <v>688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AA2" s="511"/>
      <c r="AB2" s="498"/>
      <c r="AC2" s="498"/>
      <c r="AD2" s="498"/>
      <c r="AE2" s="511"/>
    </row>
    <row r="3" spans="1:53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512">
        <v>2559</v>
      </c>
      <c r="Q3" s="512">
        <v>2560</v>
      </c>
      <c r="R3" s="512">
        <v>2561</v>
      </c>
      <c r="S3" s="51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  <c r="AA3" s="324"/>
      <c r="AB3" s="502" t="s">
        <v>699</v>
      </c>
      <c r="AC3" s="512" t="s">
        <v>38</v>
      </c>
      <c r="AD3" s="512" t="s">
        <v>690</v>
      </c>
      <c r="AE3" s="513"/>
      <c r="AF3" s="293">
        <v>2562</v>
      </c>
      <c r="AG3" s="501">
        <v>2563</v>
      </c>
      <c r="AH3" s="501">
        <v>2564</v>
      </c>
      <c r="AI3" s="502">
        <v>2565</v>
      </c>
      <c r="AJ3" s="502">
        <v>2566</v>
      </c>
      <c r="AK3" s="502">
        <v>2567</v>
      </c>
      <c r="AL3" s="502">
        <v>2568</v>
      </c>
      <c r="AM3" s="502">
        <v>2569</v>
      </c>
      <c r="AO3" s="523" t="s">
        <v>700</v>
      </c>
      <c r="AP3" s="630">
        <v>2565</v>
      </c>
      <c r="AQ3" s="630">
        <v>2566</v>
      </c>
      <c r="AR3" s="630">
        <v>2567</v>
      </c>
      <c r="AS3" s="630">
        <v>2568</v>
      </c>
      <c r="AT3" s="630">
        <v>2569</v>
      </c>
      <c r="AV3" s="523" t="s">
        <v>696</v>
      </c>
      <c r="AW3" s="630">
        <v>2565</v>
      </c>
      <c r="AX3" s="630">
        <v>2566</v>
      </c>
      <c r="AY3" s="630">
        <v>2567</v>
      </c>
      <c r="AZ3" s="630">
        <v>2568</v>
      </c>
      <c r="BA3" s="630">
        <v>2569</v>
      </c>
    </row>
    <row r="4" spans="1:53" ht="11.1" customHeight="1">
      <c r="B4" s="379">
        <v>1</v>
      </c>
      <c r="C4" s="338" t="s">
        <v>669</v>
      </c>
      <c r="D4" s="506">
        <v>15692.45</v>
      </c>
      <c r="E4" s="506">
        <v>17094.060000000001</v>
      </c>
      <c r="F4" s="506">
        <v>20181.18</v>
      </c>
      <c r="G4" s="295">
        <v>18990.599999999999</v>
      </c>
      <c r="H4" s="504">
        <v>19673.357582000001</v>
      </c>
      <c r="I4" s="504">
        <v>19767.34</v>
      </c>
      <c r="J4" s="505">
        <v>21229.46</v>
      </c>
      <c r="K4" s="506">
        <v>20610.43</v>
      </c>
      <c r="L4" s="506">
        <v>22263.31</v>
      </c>
      <c r="M4" s="506">
        <v>25371.59</v>
      </c>
      <c r="N4" s="506">
        <v>31573.06</v>
      </c>
      <c r="O4" s="507"/>
      <c r="P4" s="514">
        <v>-9.001474653415853</v>
      </c>
      <c r="Q4" s="514">
        <f t="shared" ref="Q4:Q12" si="0">((E4/D4)-1)*100</f>
        <v>8.9317474326825916</v>
      </c>
      <c r="R4" s="514">
        <f t="shared" ref="R4:R12" si="1">((F4/E4)-1)*100</f>
        <v>18.05960667038724</v>
      </c>
      <c r="S4" s="514">
        <f t="shared" ref="S4:S12" si="2">((G4/F4)-1)*100</f>
        <v>-5.89945682066163</v>
      </c>
      <c r="T4" s="514">
        <f t="shared" ref="T4:T12" si="3">((H4/G4)-1)*100</f>
        <v>3.5952396554084665</v>
      </c>
      <c r="U4" s="514">
        <f t="shared" ref="U4:U12" si="4">((I4/H4)-1)*100</f>
        <v>0.47771417567272767</v>
      </c>
      <c r="V4" s="514">
        <f t="shared" ref="V4:V12" si="5">((J4/I4)-1)*100</f>
        <v>7.3966451733010086</v>
      </c>
      <c r="W4" s="514">
        <f t="shared" ref="W4:W12" si="6">((K4/J4)-1)*100</f>
        <v>-2.9159008283771604</v>
      </c>
      <c r="X4" s="514">
        <f t="shared" ref="X4:X12" si="7">((L4/K4)-1)*100</f>
        <v>8.0196288966314597</v>
      </c>
      <c r="Y4" s="672">
        <f t="shared" ref="Y4:Z12" si="8">((M4/L4)-1)*100</f>
        <v>13.961445984447041</v>
      </c>
      <c r="Z4" s="516">
        <f t="shared" si="8"/>
        <v>24.442575337217743</v>
      </c>
      <c r="AA4" s="510"/>
      <c r="AB4" s="531">
        <f>AVERAGE(I4:M4)</f>
        <v>21848.425999999999</v>
      </c>
      <c r="AC4" s="514">
        <f>_xlfn.RRI(4,I4,M4)*100</f>
        <v>6.4387738920566262</v>
      </c>
      <c r="AD4" s="514">
        <f>N4/AB4*100-100</f>
        <v>44.509540412659476</v>
      </c>
      <c r="AE4" s="515"/>
      <c r="AF4" s="390" t="str">
        <f>CONCATENATE(TEXT(G4,"0,00.0")," (",TEXT(S4,"0.0"),"%)")</f>
        <v>18,990.6 (-5.9%)</v>
      </c>
      <c r="AG4" s="518" t="str">
        <f t="shared" ref="AG4:AM4" si="9">CONCATENATE(FIXED(H4,1)," (",FIXED(T4,1),"%)")</f>
        <v>19,673.4 (3.6%)</v>
      </c>
      <c r="AH4" s="667" t="str">
        <f t="shared" si="9"/>
        <v>19,767.3 (0.5%)</v>
      </c>
      <c r="AI4" s="667" t="str">
        <f t="shared" si="9"/>
        <v>21,229.5 (7.4%)</v>
      </c>
      <c r="AJ4" s="667" t="str">
        <f t="shared" si="9"/>
        <v>20,610.4 (-2.9%)</v>
      </c>
      <c r="AK4" s="667" t="str">
        <f t="shared" si="9"/>
        <v>22,263.3 (8.0%)</v>
      </c>
      <c r="AL4" s="667" t="str">
        <f t="shared" si="9"/>
        <v>25,371.6 (14.0%)</v>
      </c>
      <c r="AM4" s="667" t="str">
        <f t="shared" si="9"/>
        <v>31,573.1 (24.4%)</v>
      </c>
      <c r="AN4" s="519"/>
      <c r="AO4" s="631" t="s">
        <v>8</v>
      </c>
      <c r="AP4" s="632">
        <f>V8</f>
        <v>14.799228984902356</v>
      </c>
      <c r="AQ4" s="632">
        <f>W8</f>
        <v>-3.2941817393849937</v>
      </c>
      <c r="AR4" s="632">
        <f>X8</f>
        <v>-0.59968559599790083</v>
      </c>
      <c r="AS4" s="632">
        <f>Y8</f>
        <v>15.598732139709991</v>
      </c>
      <c r="AT4" s="632">
        <f>Z8</f>
        <v>0</v>
      </c>
      <c r="AU4" s="519"/>
      <c r="AV4" s="519"/>
      <c r="AW4" s="632">
        <f>J8/I28*100-100</f>
        <v>2.348435233967507</v>
      </c>
      <c r="AX4" s="632">
        <f>K8/J28*100-100</f>
        <v>7.8624127396576853</v>
      </c>
      <c r="AY4" s="632">
        <f t="shared" ref="AY4:BA4" si="10">L8/K28*100-100</f>
        <v>0.770611705441965</v>
      </c>
      <c r="AZ4" s="632">
        <f t="shared" si="10"/>
        <v>5.2767214444076274</v>
      </c>
      <c r="BA4" s="632">
        <f t="shared" si="10"/>
        <v>-100</v>
      </c>
    </row>
    <row r="5" spans="1:53" ht="11.1" customHeight="1">
      <c r="B5" s="379">
        <v>2</v>
      </c>
      <c r="C5" s="338" t="s">
        <v>670</v>
      </c>
      <c r="D5" s="506">
        <v>18981.84</v>
      </c>
      <c r="E5" s="506">
        <v>18436.96</v>
      </c>
      <c r="F5" s="506">
        <v>20456.11</v>
      </c>
      <c r="G5" s="294">
        <v>21612.21</v>
      </c>
      <c r="H5" s="508">
        <v>20789.884862999999</v>
      </c>
      <c r="I5" s="508">
        <v>20204.48</v>
      </c>
      <c r="J5" s="505">
        <v>23497.88</v>
      </c>
      <c r="K5" s="506">
        <v>22567.14</v>
      </c>
      <c r="L5" s="506">
        <v>23411.23</v>
      </c>
      <c r="M5" s="506">
        <v>26794.95</v>
      </c>
      <c r="N5" s="506">
        <v>29439.65</v>
      </c>
      <c r="O5" s="507"/>
      <c r="P5" s="516">
        <v>10.238464848779461</v>
      </c>
      <c r="Q5" s="516">
        <f t="shared" si="0"/>
        <v>-2.8705330990041023</v>
      </c>
      <c r="R5" s="516">
        <f t="shared" si="1"/>
        <v>10.951642787097239</v>
      </c>
      <c r="S5" s="516">
        <f t="shared" si="2"/>
        <v>5.6516121589099688</v>
      </c>
      <c r="T5" s="516">
        <f t="shared" si="3"/>
        <v>-3.8049099883815662</v>
      </c>
      <c r="U5" s="516">
        <f t="shared" si="4"/>
        <v>-2.8158158010862855</v>
      </c>
      <c r="V5" s="516">
        <f t="shared" si="5"/>
        <v>16.300345269959937</v>
      </c>
      <c r="W5" s="516">
        <f t="shared" si="6"/>
        <v>-3.9609530732134246</v>
      </c>
      <c r="X5" s="516">
        <f t="shared" si="7"/>
        <v>3.7403499069886603</v>
      </c>
      <c r="Y5" s="673">
        <f t="shared" si="8"/>
        <v>14.45340548104479</v>
      </c>
      <c r="Z5" s="516">
        <f>((N5/M5)-1)*100</f>
        <v>9.8701434412081355</v>
      </c>
      <c r="AA5" s="510"/>
      <c r="AB5" s="531">
        <f t="shared" ref="AB5:AB30" si="11">AVERAGE(I5:M5)</f>
        <v>23295.135999999999</v>
      </c>
      <c r="AC5" s="516">
        <f t="shared" ref="AC5:AC30" si="12">_xlfn.RRI(4,I5,M5)*100</f>
        <v>7.3127485427860517</v>
      </c>
      <c r="AD5" s="516">
        <f t="shared" ref="AD5:AD30" si="13">N5/AB5*100-100</f>
        <v>26.376811021837355</v>
      </c>
      <c r="AE5" s="515"/>
      <c r="AF5" s="391" t="str">
        <f>CONCATENATE(TEXT(G5,"0,00.0")," (",TEXT(S5,"0.0"),"%)")</f>
        <v>21,612.2 (5.7%)</v>
      </c>
      <c r="AG5" s="520" t="str">
        <f t="shared" ref="AG5:AG30" si="14">CONCATENATE(FIXED(H5,1)," (",FIXED(T5,1),"%)")</f>
        <v>20,789.9 (-3.8%)</v>
      </c>
      <c r="AH5" s="668" t="str">
        <f t="shared" ref="AH5:AH30" si="15">CONCATENATE(FIXED(I5,1)," (",FIXED(U5,1),"%)")</f>
        <v>20,204.5 (-2.8%)</v>
      </c>
      <c r="AI5" s="668" t="str">
        <f t="shared" ref="AI5:AI30" si="16">CONCATENATE(FIXED(J5,1)," (",FIXED(V5,1),"%)")</f>
        <v>23,497.9 (16.3%)</v>
      </c>
      <c r="AJ5" s="668" t="str">
        <f t="shared" ref="AJ5:AJ30" si="17">CONCATENATE(FIXED(K5,1)," (",FIXED(W5,1),"%)")</f>
        <v>22,567.1 (-4.0%)</v>
      </c>
      <c r="AK5" s="668" t="str">
        <f t="shared" ref="AK5:AK30" si="18">CONCATENATE(FIXED(L5,1)," (",FIXED(X5,1),"%)")</f>
        <v>23,411.2 (3.7%)</v>
      </c>
      <c r="AL5" s="668" t="str">
        <f t="shared" ref="AL5:AM30" si="19">CONCATENATE(FIXED(M5,1)," (",FIXED(Y5,1),"%)")</f>
        <v>26,795.0 (14.5%)</v>
      </c>
      <c r="AM5" s="668" t="str">
        <f t="shared" si="19"/>
        <v>29,439.7 (9.9%)</v>
      </c>
      <c r="AO5" s="631" t="s">
        <v>15</v>
      </c>
      <c r="AP5" s="633">
        <f>V14</f>
        <v>10.769684845221693</v>
      </c>
      <c r="AQ5" s="633">
        <f>W14</f>
        <v>-5.7998028722440083</v>
      </c>
      <c r="AR5" s="633">
        <f>X14</f>
        <v>4.346315375379417</v>
      </c>
      <c r="AS5" s="633">
        <f>Y14</f>
        <v>14.862172214674384</v>
      </c>
      <c r="AT5" s="633">
        <f>Z14</f>
        <v>0</v>
      </c>
      <c r="AW5" s="633">
        <f>J14/J8*100-100</f>
        <v>2.6878539487725845</v>
      </c>
      <c r="AX5" s="633">
        <f t="shared" ref="AX5:BA5" si="20">K14/K8*100-100</f>
        <v>2.7239917788548951E-2</v>
      </c>
      <c r="AY5" s="633">
        <f t="shared" si="20"/>
        <v>5.0044357019666279</v>
      </c>
      <c r="AZ5" s="633">
        <f t="shared" si="20"/>
        <v>4.3353794082040338</v>
      </c>
      <c r="BA5" s="633" t="e">
        <f t="shared" si="20"/>
        <v>#DIV/0!</v>
      </c>
    </row>
    <row r="6" spans="1:53" customFormat="1" ht="10.8" customHeight="1">
      <c r="A6" s="380">
        <v>2</v>
      </c>
      <c r="B6" s="381"/>
      <c r="C6" s="339" t="s">
        <v>685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>
        <f>N4+N5</f>
        <v>61012.710000000006</v>
      </c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516">
        <f>((N6/M6)-1)*100</f>
        <v>16.957555551892089</v>
      </c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35.152627078917675</v>
      </c>
      <c r="AE6" s="387"/>
      <c r="AF6" s="389" t="str">
        <f t="shared" ref="AF6:AF29" si="22">CONCATENATE(TEXT(G6,"0,00.0")," (",TEXT(S6,"0.0"),"%)")</f>
        <v>40,602.8 (-0.1%)</v>
      </c>
      <c r="AG6" s="496" t="str">
        <f t="shared" si="14"/>
        <v>40,463.2 (-0.3%)</v>
      </c>
      <c r="AH6" s="496" t="str">
        <f t="shared" si="15"/>
        <v>39,971.8 (-1.2%)</v>
      </c>
      <c r="AI6" s="496" t="str">
        <f t="shared" si="16"/>
        <v>44,727.3 (11.9%)</v>
      </c>
      <c r="AJ6" s="496" t="str">
        <f t="shared" si="17"/>
        <v>43,177.6 (-3.5%)</v>
      </c>
      <c r="AK6" s="496" t="str">
        <f t="shared" si="18"/>
        <v>45,674.5 (5.8%)</v>
      </c>
      <c r="AL6" s="496" t="str">
        <f t="shared" si="19"/>
        <v>52,166.5 (14.2%)</v>
      </c>
      <c r="AM6" s="496" t="str">
        <f t="shared" si="19"/>
        <v>61,012.7 (17.0%)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1.1" customHeight="1">
      <c r="B7" s="379">
        <v>3</v>
      </c>
      <c r="C7" s="338" t="s">
        <v>671</v>
      </c>
      <c r="D7" s="506">
        <v>19170.189999999999</v>
      </c>
      <c r="E7" s="506">
        <v>20895.57</v>
      </c>
      <c r="F7" s="506">
        <v>22649.759999999998</v>
      </c>
      <c r="G7" s="294">
        <v>21507.62</v>
      </c>
      <c r="H7" s="508">
        <v>22362.291251999999</v>
      </c>
      <c r="I7" s="508">
        <v>24146.25</v>
      </c>
      <c r="J7" s="505">
        <v>28879.71</v>
      </c>
      <c r="K7" s="506">
        <v>28004.73</v>
      </c>
      <c r="L7" s="506">
        <v>25080.89</v>
      </c>
      <c r="M7" s="506">
        <v>29625.84</v>
      </c>
      <c r="N7" s="506"/>
      <c r="O7" s="507"/>
      <c r="P7" s="516">
        <v>1.5889477407679209</v>
      </c>
      <c r="Q7" s="516">
        <f t="shared" si="0"/>
        <v>9.0003281135972113</v>
      </c>
      <c r="R7" s="516">
        <f t="shared" si="1"/>
        <v>8.3950330141747678</v>
      </c>
      <c r="S7" s="516">
        <f t="shared" si="2"/>
        <v>-5.042614138074752</v>
      </c>
      <c r="T7" s="516">
        <f t="shared" si="3"/>
        <v>3.9738067345433947</v>
      </c>
      <c r="U7" s="516">
        <f t="shared" si="4"/>
        <v>7.9775311389008507</v>
      </c>
      <c r="V7" s="516">
        <f t="shared" si="5"/>
        <v>19.603292436713772</v>
      </c>
      <c r="W7" s="516">
        <f t="shared" si="6"/>
        <v>-3.0297395645593417</v>
      </c>
      <c r="X7" s="516">
        <f t="shared" si="7"/>
        <v>-10.440522011817288</v>
      </c>
      <c r="Y7" s="516">
        <f t="shared" si="8"/>
        <v>18.1211671515644</v>
      </c>
      <c r="Z7" s="516"/>
      <c r="AA7" s="510"/>
      <c r="AB7" s="531">
        <f t="shared" si="11"/>
        <v>27147.484000000004</v>
      </c>
      <c r="AC7" s="516">
        <f t="shared" si="12"/>
        <v>5.2459142387242919</v>
      </c>
      <c r="AD7" s="516">
        <f t="shared" si="13"/>
        <v>-100</v>
      </c>
      <c r="AE7" s="515"/>
      <c r="AF7" s="391" t="str">
        <f t="shared" si="22"/>
        <v>21,507.6 (-5.0%)</v>
      </c>
      <c r="AG7" s="520" t="str">
        <f t="shared" si="14"/>
        <v>22,362.3 (4.0%)</v>
      </c>
      <c r="AH7" s="668" t="str">
        <f t="shared" si="15"/>
        <v>24,146.3 (8.0%)</v>
      </c>
      <c r="AI7" s="668" t="str">
        <f t="shared" si="16"/>
        <v>28,879.7 (19.6%)</v>
      </c>
      <c r="AJ7" s="668" t="str">
        <f t="shared" si="17"/>
        <v>28,004.7 (-3.0%)</v>
      </c>
      <c r="AK7" s="668" t="str">
        <f t="shared" si="18"/>
        <v>25,080.9 (-10.4%)</v>
      </c>
      <c r="AL7" s="668" t="str">
        <f t="shared" si="19"/>
        <v>29,625.8 (18.1%)</v>
      </c>
      <c r="AM7" s="668" t="str">
        <f t="shared" si="19"/>
        <v>0.0 (0.0%)</v>
      </c>
      <c r="AN7" s="525"/>
      <c r="AO7" s="631" t="s">
        <v>23</v>
      </c>
      <c r="AP7" s="632">
        <f>V21</f>
        <v>6.651781812426627</v>
      </c>
      <c r="AQ7" s="632">
        <f>W21</f>
        <v>0.32834178332266095</v>
      </c>
      <c r="AR7" s="632">
        <f>X21</f>
        <v>7.6153824289826311</v>
      </c>
      <c r="AS7" s="632">
        <f>Y21</f>
        <v>11.92295531805394</v>
      </c>
      <c r="AT7" s="632">
        <f>Z21</f>
        <v>0</v>
      </c>
      <c r="AU7"/>
      <c r="AW7" s="632">
        <f>J21/J14*100-100</f>
        <v>-4.4277672304873334</v>
      </c>
      <c r="AX7" s="632">
        <f t="shared" ref="AX7:BA7" si="23">K21/K14*100-100</f>
        <v>1.7896344876083674</v>
      </c>
      <c r="AY7" s="632">
        <f t="shared" si="23"/>
        <v>4.9786032528654829</v>
      </c>
      <c r="AZ7" s="632">
        <f t="shared" si="23"/>
        <v>2.2922977571993073</v>
      </c>
      <c r="BA7" s="632" t="e">
        <f t="shared" si="23"/>
        <v>#DIV/0!</v>
      </c>
    </row>
    <row r="8" spans="1:53" ht="11.1" customHeight="1">
      <c r="A8" s="382"/>
      <c r="B8" s="383"/>
      <c r="C8" s="340" t="s">
        <v>8</v>
      </c>
      <c r="D8" s="522">
        <f t="shared" ref="D8:M8" si="24">+D4+D5+D7</f>
        <v>53844.479999999996</v>
      </c>
      <c r="E8" s="522">
        <f t="shared" si="24"/>
        <v>56426.590000000004</v>
      </c>
      <c r="F8" s="522">
        <f t="shared" si="24"/>
        <v>63287.05</v>
      </c>
      <c r="G8" s="297">
        <f t="shared" si="24"/>
        <v>62110.429999999993</v>
      </c>
      <c r="H8" s="521">
        <f t="shared" si="24"/>
        <v>62825.533696999992</v>
      </c>
      <c r="I8" s="521">
        <f t="shared" si="24"/>
        <v>64118.07</v>
      </c>
      <c r="J8" s="521">
        <f t="shared" si="24"/>
        <v>73607.049999999988</v>
      </c>
      <c r="K8" s="522">
        <f t="shared" si="24"/>
        <v>71182.3</v>
      </c>
      <c r="L8" s="522">
        <f t="shared" si="24"/>
        <v>70755.429999999993</v>
      </c>
      <c r="M8" s="522">
        <f t="shared" si="24"/>
        <v>81792.38</v>
      </c>
      <c r="N8" s="522"/>
      <c r="O8" s="523"/>
      <c r="P8" s="524">
        <v>0.95719482348679552</v>
      </c>
      <c r="Q8" s="524">
        <f t="shared" si="0"/>
        <v>4.7954962142823243</v>
      </c>
      <c r="R8" s="524">
        <f t="shared" si="1"/>
        <v>12.15820413744655</v>
      </c>
      <c r="S8" s="524">
        <f t="shared" si="2"/>
        <v>-1.8591797216018335</v>
      </c>
      <c r="T8" s="524">
        <f t="shared" si="3"/>
        <v>1.1513423703555015</v>
      </c>
      <c r="U8" s="524">
        <f t="shared" si="4"/>
        <v>2.0573423366903043</v>
      </c>
      <c r="V8" s="524">
        <f t="shared" si="5"/>
        <v>14.799228984902356</v>
      </c>
      <c r="W8" s="524">
        <f t="shared" si="6"/>
        <v>-3.2941817393849937</v>
      </c>
      <c r="X8" s="524">
        <f t="shared" si="7"/>
        <v>-0.59968559599790083</v>
      </c>
      <c r="Y8" s="524">
        <f t="shared" si="8"/>
        <v>15.598732139709991</v>
      </c>
      <c r="Z8" s="524"/>
      <c r="AA8" s="510"/>
      <c r="AB8" s="522">
        <f t="shared" si="11"/>
        <v>72291.046000000002</v>
      </c>
      <c r="AC8" s="524">
        <f t="shared" si="12"/>
        <v>6.2754863349829604</v>
      </c>
      <c r="AD8" s="524">
        <f t="shared" si="13"/>
        <v>-100</v>
      </c>
      <c r="AE8" s="515"/>
      <c r="AF8" s="392" t="str">
        <f t="shared" si="22"/>
        <v>62,110.4 (-1.9%)</v>
      </c>
      <c r="AG8" s="526" t="str">
        <f t="shared" si="14"/>
        <v>62,825.5 (1.2%)</v>
      </c>
      <c r="AH8" s="669" t="str">
        <f t="shared" si="15"/>
        <v>64,118.1 (2.1%)</v>
      </c>
      <c r="AI8" s="669" t="str">
        <f t="shared" si="16"/>
        <v>73,607.1 (14.8%)</v>
      </c>
      <c r="AJ8" s="669" t="str">
        <f t="shared" si="17"/>
        <v>71,182.3 (-3.3%)</v>
      </c>
      <c r="AK8" s="669" t="str">
        <f t="shared" si="18"/>
        <v>70,755.4 (-0.6%)</v>
      </c>
      <c r="AL8" s="669" t="str">
        <f t="shared" si="19"/>
        <v>81,792.4 (15.6%)</v>
      </c>
      <c r="AM8" s="669" t="str">
        <f t="shared" si="19"/>
        <v>0.0 (0.0%)</v>
      </c>
      <c r="AO8" s="631" t="s">
        <v>30</v>
      </c>
      <c r="AP8" s="632">
        <f>V28</f>
        <v>-8.2378288636657633</v>
      </c>
      <c r="AQ8" s="632">
        <f>W28</f>
        <v>6.3956798241526558</v>
      </c>
      <c r="AR8" s="632">
        <f>X28</f>
        <v>10.650814256629882</v>
      </c>
      <c r="AS8" s="632">
        <f>Y28</f>
        <v>9.675162740410137</v>
      </c>
      <c r="AT8" s="632">
        <f>Z28</f>
        <v>0</v>
      </c>
      <c r="AW8" s="632">
        <f>J28/J21*100-100</f>
        <v>-8.6451385163779833</v>
      </c>
      <c r="AX8" s="632">
        <f t="shared" ref="AX8:BA8" si="25">K28/K21*100-100</f>
        <v>-3.1204700484050392</v>
      </c>
      <c r="AY8" s="632">
        <f t="shared" si="25"/>
        <v>-0.38785690309897802</v>
      </c>
      <c r="AZ8" s="632">
        <f>M28/M21*100-100</f>
        <v>-2.3884066139257243</v>
      </c>
      <c r="BA8" s="632" t="e">
        <f t="shared" si="25"/>
        <v>#DIV/0!</v>
      </c>
    </row>
    <row r="9" spans="1:53" ht="11.1" customHeight="1">
      <c r="B9" s="379">
        <v>4</v>
      </c>
      <c r="C9" s="338" t="s">
        <v>672</v>
      </c>
      <c r="D9" s="506">
        <v>15609.27</v>
      </c>
      <c r="E9" s="506">
        <v>16861.53</v>
      </c>
      <c r="F9" s="506">
        <v>19082.490000000002</v>
      </c>
      <c r="G9" s="294">
        <v>18554.259999999998</v>
      </c>
      <c r="H9" s="508">
        <v>18952.647567</v>
      </c>
      <c r="I9" s="508">
        <v>21404.1</v>
      </c>
      <c r="J9" s="505">
        <v>23537.97</v>
      </c>
      <c r="K9" s="506">
        <v>21803.47</v>
      </c>
      <c r="L9" s="506">
        <v>23257.919999999998</v>
      </c>
      <c r="M9" s="506">
        <v>25652.97</v>
      </c>
      <c r="N9" s="506"/>
      <c r="O9" s="507"/>
      <c r="P9" s="516">
        <v>-7.5968857332627815</v>
      </c>
      <c r="Q9" s="516">
        <f t="shared" si="0"/>
        <v>8.0225404519237422</v>
      </c>
      <c r="R9" s="516">
        <f t="shared" si="1"/>
        <v>13.171758434732816</v>
      </c>
      <c r="S9" s="516">
        <f t="shared" si="2"/>
        <v>-2.7681397972696642</v>
      </c>
      <c r="T9" s="516">
        <f t="shared" si="3"/>
        <v>2.1471487787710242</v>
      </c>
      <c r="U9" s="516">
        <f t="shared" si="4"/>
        <v>12.934617310504004</v>
      </c>
      <c r="V9" s="516">
        <f t="shared" si="5"/>
        <v>9.9694451063114151</v>
      </c>
      <c r="W9" s="516">
        <f t="shared" si="6"/>
        <v>-7.3689447305778755</v>
      </c>
      <c r="X9" s="516">
        <f t="shared" si="7"/>
        <v>6.6707271824163694</v>
      </c>
      <c r="Y9" s="516">
        <f t="shared" si="8"/>
        <v>10.297782432822888</v>
      </c>
      <c r="Z9" s="516"/>
      <c r="AA9" s="510"/>
      <c r="AB9" s="531">
        <f t="shared" si="11"/>
        <v>23131.286</v>
      </c>
      <c r="AC9" s="516">
        <f t="shared" si="12"/>
        <v>4.6309504712374938</v>
      </c>
      <c r="AD9" s="516">
        <f t="shared" si="13"/>
        <v>-100</v>
      </c>
      <c r="AE9" s="515"/>
      <c r="AF9" s="391" t="str">
        <f t="shared" si="22"/>
        <v>18,554.3 (-2.8%)</v>
      </c>
      <c r="AG9" s="520" t="str">
        <f t="shared" si="14"/>
        <v>18,952.6 (2.1%)</v>
      </c>
      <c r="AH9" s="668" t="str">
        <f t="shared" si="15"/>
        <v>21,404.1 (12.9%)</v>
      </c>
      <c r="AI9" s="668" t="str">
        <f t="shared" si="16"/>
        <v>23,538.0 (10.0%)</v>
      </c>
      <c r="AJ9" s="668" t="str">
        <f t="shared" si="17"/>
        <v>21,803.5 (-7.4%)</v>
      </c>
      <c r="AK9" s="668" t="str">
        <f t="shared" si="18"/>
        <v>23,257.9 (6.7%)</v>
      </c>
      <c r="AL9" s="668" t="str">
        <f t="shared" si="19"/>
        <v>25,653.0 (10.3%)</v>
      </c>
      <c r="AM9" s="668" t="str">
        <f t="shared" si="19"/>
        <v>0.0 (0.0%)</v>
      </c>
    </row>
    <row r="10" spans="1:53" customFormat="1" ht="11.1" hidden="1" customHeight="1">
      <c r="A10" s="380">
        <v>4</v>
      </c>
      <c r="B10" s="384"/>
      <c r="C10" s="339" t="s">
        <v>673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16">
        <v>-1.1004385093671631</v>
      </c>
      <c r="Q10" s="616">
        <f t="shared" si="0"/>
        <v>5.5207530190954257</v>
      </c>
      <c r="R10" s="616">
        <f t="shared" si="1"/>
        <v>12.39139440334942</v>
      </c>
      <c r="S10" s="616">
        <f t="shared" si="2"/>
        <v>-2.0697578255263083</v>
      </c>
      <c r="T10" s="616">
        <f t="shared" si="3"/>
        <v>1.3803948964534518</v>
      </c>
      <c r="U10" s="317">
        <f t="shared" si="4"/>
        <v>4.5782245069910577</v>
      </c>
      <c r="V10" s="616">
        <f t="shared" si="5"/>
        <v>13.590452627663673</v>
      </c>
      <c r="W10" s="616">
        <f t="shared" si="6"/>
        <v>-4.281485556336273</v>
      </c>
      <c r="X10" s="616">
        <f t="shared" si="7"/>
        <v>1.1050938224203444</v>
      </c>
      <c r="Y10" s="616">
        <f t="shared" si="8"/>
        <v>14.287332596913105</v>
      </c>
      <c r="Z10" s="616"/>
      <c r="AA10" s="313"/>
      <c r="AB10" s="314">
        <f t="shared" si="11"/>
        <v>95422.332000000009</v>
      </c>
      <c r="AC10" s="616">
        <f t="shared" si="12"/>
        <v>5.8710519339039813</v>
      </c>
      <c r="AD10" s="616">
        <f t="shared" si="13"/>
        <v>-100</v>
      </c>
      <c r="AE10" s="387"/>
      <c r="AF10" s="389" t="str">
        <f t="shared" si="22"/>
        <v>80,664.7 (-2.1%)</v>
      </c>
      <c r="AG10" s="496" t="str">
        <f t="shared" si="14"/>
        <v>81,778.2 (1.4%)</v>
      </c>
      <c r="AH10" s="496" t="str">
        <f t="shared" si="15"/>
        <v>85,522.2 (4.6%)</v>
      </c>
      <c r="AI10" s="496" t="str">
        <f t="shared" si="16"/>
        <v>97,145.0 (13.6%)</v>
      </c>
      <c r="AJ10" s="496" t="str">
        <f t="shared" si="17"/>
        <v>92,985.8 (-4.3%)</v>
      </c>
      <c r="AK10" s="496" t="str">
        <f t="shared" si="18"/>
        <v>94,013.4 (1.1%)</v>
      </c>
      <c r="AL10" s="496" t="str">
        <f t="shared" si="19"/>
        <v>107,445.4 (14.3%)</v>
      </c>
      <c r="AM10" s="496" t="str">
        <f t="shared" si="19"/>
        <v>0.0 (0.0%)</v>
      </c>
    </row>
    <row r="11" spans="1:53" ht="11.1" customHeight="1">
      <c r="B11" s="379">
        <v>5</v>
      </c>
      <c r="C11" s="338" t="s">
        <v>674</v>
      </c>
      <c r="D11" s="506">
        <v>17697.18</v>
      </c>
      <c r="E11" s="506">
        <v>19971.400000000001</v>
      </c>
      <c r="F11" s="506">
        <v>22406.32</v>
      </c>
      <c r="G11" s="294">
        <v>21005.439999999999</v>
      </c>
      <c r="H11" s="508">
        <v>16284.76247</v>
      </c>
      <c r="I11" s="508">
        <v>23091.64</v>
      </c>
      <c r="J11" s="505">
        <v>25525.86</v>
      </c>
      <c r="K11" s="506">
        <v>24527.1</v>
      </c>
      <c r="L11" s="506">
        <v>26234.09</v>
      </c>
      <c r="M11" s="506">
        <v>31044.87</v>
      </c>
      <c r="N11" s="506"/>
      <c r="O11" s="523"/>
      <c r="P11" s="516">
        <v>-3.952887082698342</v>
      </c>
      <c r="Q11" s="516">
        <f t="shared" si="0"/>
        <v>12.850747972275812</v>
      </c>
      <c r="R11" s="516">
        <f t="shared" si="1"/>
        <v>12.192034609491564</v>
      </c>
      <c r="S11" s="516">
        <f t="shared" si="2"/>
        <v>-6.2521645678540789</v>
      </c>
      <c r="T11" s="516">
        <f t="shared" si="3"/>
        <v>-22.473595078227348</v>
      </c>
      <c r="U11" s="516">
        <f t="shared" si="4"/>
        <v>41.799059350971305</v>
      </c>
      <c r="V11" s="516">
        <f t="shared" si="5"/>
        <v>10.541563959943945</v>
      </c>
      <c r="W11" s="516">
        <f t="shared" si="6"/>
        <v>-3.9127379057943723</v>
      </c>
      <c r="X11" s="516">
        <f t="shared" si="7"/>
        <v>6.9596079438661862</v>
      </c>
      <c r="Y11" s="516">
        <f t="shared" si="8"/>
        <v>18.337895463498064</v>
      </c>
      <c r="Z11" s="516"/>
      <c r="AA11" s="510"/>
      <c r="AB11" s="531">
        <f t="shared" si="11"/>
        <v>26084.712</v>
      </c>
      <c r="AC11" s="516">
        <f t="shared" si="12"/>
        <v>7.6796826255790318</v>
      </c>
      <c r="AD11" s="516">
        <f t="shared" si="13"/>
        <v>-100</v>
      </c>
      <c r="AE11" s="515"/>
      <c r="AF11" s="391" t="str">
        <f t="shared" si="22"/>
        <v>21,005.4 (-6.3%)</v>
      </c>
      <c r="AG11" s="520" t="str">
        <f t="shared" si="14"/>
        <v>16,284.8 (-22.5%)</v>
      </c>
      <c r="AH11" s="668" t="str">
        <f t="shared" si="15"/>
        <v>23,091.6 (41.8%)</v>
      </c>
      <c r="AI11" s="668" t="str">
        <f t="shared" si="16"/>
        <v>25,525.9 (10.5%)</v>
      </c>
      <c r="AJ11" s="668" t="str">
        <f t="shared" si="17"/>
        <v>24,527.1 (-3.9%)</v>
      </c>
      <c r="AK11" s="668" t="str">
        <f t="shared" si="18"/>
        <v>26,234.1 (7.0%)</v>
      </c>
      <c r="AL11" s="668" t="str">
        <f t="shared" si="19"/>
        <v>31,044.9 (18.3%)</v>
      </c>
      <c r="AM11" s="668" t="str">
        <f t="shared" si="19"/>
        <v>0.0 (0.0%)</v>
      </c>
    </row>
    <row r="12" spans="1:53" s="628" customFormat="1" ht="11.1" hidden="1" customHeight="1">
      <c r="A12" s="619">
        <v>5</v>
      </c>
      <c r="B12" s="620"/>
      <c r="C12" s="621" t="s">
        <v>675</v>
      </c>
      <c r="D12" s="623">
        <f t="shared" ref="D12" si="29">+D8+D9+D11</f>
        <v>87150.93</v>
      </c>
      <c r="E12" s="623">
        <f t="shared" ref="E12" si="30">+E8+E9+E11</f>
        <v>93259.51999999999</v>
      </c>
      <c r="F12" s="623">
        <f t="shared" ref="F12:M12" si="31">+F8+F9+F11</f>
        <v>104775.86000000002</v>
      </c>
      <c r="G12" s="297">
        <f t="shared" si="31"/>
        <v>101670.12999999999</v>
      </c>
      <c r="H12" s="622">
        <f t="shared" si="31"/>
        <v>98062.943733999986</v>
      </c>
      <c r="I12" s="622">
        <f t="shared" si="31"/>
        <v>108613.81</v>
      </c>
      <c r="J12" s="622">
        <f t="shared" si="31"/>
        <v>122670.87999999999</v>
      </c>
      <c r="K12" s="623">
        <f t="shared" si="31"/>
        <v>117512.87</v>
      </c>
      <c r="L12" s="623">
        <f t="shared" si="31"/>
        <v>120247.43999999999</v>
      </c>
      <c r="M12" s="623">
        <f t="shared" si="31"/>
        <v>138490.22</v>
      </c>
      <c r="N12" s="623"/>
      <c r="O12" s="624"/>
      <c r="P12" s="616">
        <v>-1.6932937944934667</v>
      </c>
      <c r="Q12" s="616">
        <f t="shared" si="0"/>
        <v>7.0092080486117592</v>
      </c>
      <c r="R12" s="616">
        <f t="shared" si="1"/>
        <v>12.348701773288152</v>
      </c>
      <c r="S12" s="616">
        <f t="shared" si="2"/>
        <v>-2.9641656007404982</v>
      </c>
      <c r="T12" s="616">
        <f t="shared" si="3"/>
        <v>-3.5479312026059251</v>
      </c>
      <c r="U12" s="616">
        <f t="shared" si="4"/>
        <v>10.75927956499012</v>
      </c>
      <c r="V12" s="616">
        <f t="shared" si="5"/>
        <v>12.942249240681258</v>
      </c>
      <c r="W12" s="616">
        <f t="shared" si="6"/>
        <v>-4.2047550323271459</v>
      </c>
      <c r="X12" s="616">
        <f t="shared" si="7"/>
        <v>2.3270387320129204</v>
      </c>
      <c r="Y12" s="616">
        <f t="shared" si="8"/>
        <v>15.171033994569871</v>
      </c>
      <c r="Z12" s="616"/>
      <c r="AA12" s="625"/>
      <c r="AB12" s="623">
        <f t="shared" si="11"/>
        <v>121507.04399999999</v>
      </c>
      <c r="AC12" s="616">
        <f t="shared" si="12"/>
        <v>6.263352714151349</v>
      </c>
      <c r="AD12" s="616">
        <f t="shared" si="13"/>
        <v>-100</v>
      </c>
      <c r="AE12" s="626"/>
      <c r="AF12" s="389" t="str">
        <f t="shared" si="22"/>
        <v>101,670.1 (-3.0%)</v>
      </c>
      <c r="AG12" s="627" t="str">
        <f t="shared" si="14"/>
        <v>98,062.9 (-3.5%)</v>
      </c>
      <c r="AH12" s="627" t="str">
        <f t="shared" si="15"/>
        <v>108,613.8 (10.8%)</v>
      </c>
      <c r="AI12" s="627" t="str">
        <f t="shared" si="16"/>
        <v>122,670.9 (12.9%)</v>
      </c>
      <c r="AJ12" s="627" t="str">
        <f t="shared" si="17"/>
        <v>117,512.9 (-4.2%)</v>
      </c>
      <c r="AK12" s="627" t="str">
        <f t="shared" si="18"/>
        <v>120,247.4 (2.3%)</v>
      </c>
      <c r="AL12" s="627" t="str">
        <f t="shared" si="19"/>
        <v>138,490.2 (15.2%)</v>
      </c>
      <c r="AM12" s="627" t="str">
        <f t="shared" si="19"/>
        <v>0.0 (0.0%)</v>
      </c>
    </row>
    <row r="13" spans="1:53" ht="11.1" customHeight="1">
      <c r="B13" s="379">
        <v>6</v>
      </c>
      <c r="C13" s="338" t="s">
        <v>676</v>
      </c>
      <c r="D13" s="528">
        <v>18152.04</v>
      </c>
      <c r="E13" s="528">
        <v>20131.96</v>
      </c>
      <c r="F13" s="528">
        <v>21878.99</v>
      </c>
      <c r="G13" s="300">
        <v>21403.37</v>
      </c>
      <c r="H13" s="527">
        <v>16479.020532999999</v>
      </c>
      <c r="I13" s="527">
        <v>23740.89</v>
      </c>
      <c r="J13" s="528">
        <v>26521.67</v>
      </c>
      <c r="K13" s="528">
        <v>24871.119999999999</v>
      </c>
      <c r="L13" s="528">
        <v>24804.33</v>
      </c>
      <c r="M13" s="528">
        <v>28640.55</v>
      </c>
      <c r="N13" s="528"/>
      <c r="O13" s="507"/>
      <c r="P13" s="516">
        <v>1.1018166753418157E-3</v>
      </c>
      <c r="Q13" s="516">
        <f t="shared" ref="Q13:Q30" si="32">((E13/D13)-1)*100</f>
        <v>10.907424179320891</v>
      </c>
      <c r="R13" s="516">
        <f t="shared" ref="R13:R30" si="33">((F13/E13)-1)*100</f>
        <v>8.6778932602687533</v>
      </c>
      <c r="S13" s="516">
        <f t="shared" ref="S13:S30" si="34">((G13/F13)-1)*100</f>
        <v>-2.1738663439217376</v>
      </c>
      <c r="T13" s="516">
        <f t="shared" ref="T13:T30" si="35">((H13/G13)-1)*100</f>
        <v>-23.007355696789812</v>
      </c>
      <c r="U13" s="516">
        <f t="shared" ref="U13:U30" si="36">((I13/H13)-1)*100</f>
        <v>44.067360996715621</v>
      </c>
      <c r="V13" s="516">
        <f t="shared" ref="V13:V30" si="37">((J13/I13)-1)*100</f>
        <v>11.713040244068363</v>
      </c>
      <c r="W13" s="516">
        <f t="shared" ref="W13:W30" si="38">((K13/J13)-1)*100</f>
        <v>-6.2234014675546456</v>
      </c>
      <c r="X13" s="516">
        <f t="shared" ref="X13:X30" si="39">((L13/K13)-1)*100</f>
        <v>-0.26854440009134173</v>
      </c>
      <c r="Y13" s="516">
        <f t="shared" ref="Y13:Y30" si="40">((M13/L13)-1)*100</f>
        <v>15.465928730991706</v>
      </c>
      <c r="Z13" s="516"/>
      <c r="AA13" s="510"/>
      <c r="AB13" s="527">
        <f>AVERAGE(I13:M13)</f>
        <v>25715.712</v>
      </c>
      <c r="AC13" s="516">
        <f t="shared" si="12"/>
        <v>4.8023665227295842</v>
      </c>
      <c r="AD13" s="516">
        <f t="shared" si="13"/>
        <v>-100</v>
      </c>
      <c r="AE13" s="515"/>
      <c r="AF13" s="300" t="str">
        <f t="shared" si="22"/>
        <v>21,403.4 (-2.2%)</v>
      </c>
      <c r="AG13" s="529" t="str">
        <f t="shared" si="14"/>
        <v>16,479.0 (-23.0%)</v>
      </c>
      <c r="AH13" s="670" t="str">
        <f t="shared" si="15"/>
        <v>23,740.9 (44.1%)</v>
      </c>
      <c r="AI13" s="670" t="str">
        <f t="shared" si="16"/>
        <v>26,521.7 (11.7%)</v>
      </c>
      <c r="AJ13" s="670" t="str">
        <f t="shared" si="17"/>
        <v>24,871.1 (-6.2%)</v>
      </c>
      <c r="AK13" s="670" t="str">
        <f t="shared" si="18"/>
        <v>24,804.3 (-0.3%)</v>
      </c>
      <c r="AL13" s="670" t="str">
        <f t="shared" si="19"/>
        <v>28,640.6 (15.5%)</v>
      </c>
      <c r="AM13" s="670" t="str">
        <f t="shared" si="19"/>
        <v>0.0 (0.0%)</v>
      </c>
    </row>
    <row r="14" spans="1:53" ht="11.1" customHeight="1">
      <c r="A14" s="382"/>
      <c r="C14" s="340" t="s">
        <v>15</v>
      </c>
      <c r="D14" s="522">
        <f t="shared" ref="D14" si="41">+D9+D11+D13</f>
        <v>51458.49</v>
      </c>
      <c r="E14" s="522">
        <f t="shared" ref="E14" si="42">+E9+E11+E13</f>
        <v>56964.89</v>
      </c>
      <c r="F14" s="522">
        <f t="shared" ref="F14:K14" si="43">+F9+F11+F13</f>
        <v>63367.8</v>
      </c>
      <c r="G14" s="297">
        <f t="shared" si="43"/>
        <v>60963.069999999992</v>
      </c>
      <c r="H14" s="521">
        <f t="shared" si="43"/>
        <v>51716.430569999997</v>
      </c>
      <c r="I14" s="521">
        <f t="shared" si="43"/>
        <v>68236.63</v>
      </c>
      <c r="J14" s="521">
        <f t="shared" si="43"/>
        <v>75585.5</v>
      </c>
      <c r="K14" s="522">
        <f t="shared" si="43"/>
        <v>71201.69</v>
      </c>
      <c r="L14" s="522">
        <f>+L9+L11+L13</f>
        <v>74296.34</v>
      </c>
      <c r="M14" s="522">
        <f>+M9+M11+M13</f>
        <v>85338.39</v>
      </c>
      <c r="N14" s="522"/>
      <c r="O14" s="523"/>
      <c r="P14" s="524">
        <v>-3.7618332842715096</v>
      </c>
      <c r="Q14" s="524">
        <f t="shared" si="32"/>
        <v>10.700663777736196</v>
      </c>
      <c r="R14" s="524">
        <f t="shared" si="33"/>
        <v>11.240098945157273</v>
      </c>
      <c r="S14" s="524">
        <f t="shared" si="34"/>
        <v>-3.7948768933117605</v>
      </c>
      <c r="T14" s="524">
        <f t="shared" si="35"/>
        <v>-15.167607914102742</v>
      </c>
      <c r="U14" s="524">
        <f t="shared" si="36"/>
        <v>31.943812146198567</v>
      </c>
      <c r="V14" s="524">
        <f t="shared" si="37"/>
        <v>10.769684845221693</v>
      </c>
      <c r="W14" s="524">
        <f t="shared" si="38"/>
        <v>-5.7998028722440083</v>
      </c>
      <c r="X14" s="524">
        <f t="shared" si="39"/>
        <v>4.346315375379417</v>
      </c>
      <c r="Y14" s="524">
        <f t="shared" si="40"/>
        <v>14.862172214674384</v>
      </c>
      <c r="Z14" s="524"/>
      <c r="AA14" s="510"/>
      <c r="AB14" s="522">
        <f t="shared" si="11"/>
        <v>74931.710000000006</v>
      </c>
      <c r="AC14" s="524">
        <f t="shared" si="12"/>
        <v>5.7503269445109195</v>
      </c>
      <c r="AD14" s="524">
        <f t="shared" si="13"/>
        <v>-100</v>
      </c>
      <c r="AE14" s="515"/>
      <c r="AF14" s="392" t="str">
        <f t="shared" si="22"/>
        <v>60,963.1 (-3.8%)</v>
      </c>
      <c r="AG14" s="526" t="str">
        <f t="shared" si="14"/>
        <v>51,716.4 (-15.2%)</v>
      </c>
      <c r="AH14" s="669" t="str">
        <f t="shared" si="15"/>
        <v>68,236.6 (31.9%)</v>
      </c>
      <c r="AI14" s="669" t="str">
        <f t="shared" si="16"/>
        <v>75,585.5 (10.8%)</v>
      </c>
      <c r="AJ14" s="669" t="str">
        <f t="shared" si="17"/>
        <v>71,201.7 (-5.8%)</v>
      </c>
      <c r="AK14" s="669" t="str">
        <f t="shared" si="18"/>
        <v>74,296.3 (4.3%)</v>
      </c>
      <c r="AL14" s="669" t="str">
        <f t="shared" si="19"/>
        <v>85,338.4 (14.9%)</v>
      </c>
      <c r="AM14" s="669" t="str">
        <f t="shared" si="19"/>
        <v>0.0 (0.0%)</v>
      </c>
    </row>
    <row r="15" spans="1:53" ht="11.1" customHeight="1">
      <c r="A15" s="382"/>
      <c r="C15" s="340" t="s">
        <v>16</v>
      </c>
      <c r="D15" s="522">
        <f t="shared" ref="D15" si="44">+D8+D9+D11+D13</f>
        <v>105302.97</v>
      </c>
      <c r="E15" s="522">
        <f t="shared" ref="E15:M15" si="45">+E8+E9+E11+E13</f>
        <v>113391.47999999998</v>
      </c>
      <c r="F15" s="522">
        <f t="shared" si="45"/>
        <v>126654.85000000002</v>
      </c>
      <c r="G15" s="297">
        <f t="shared" si="45"/>
        <v>123073.49999999999</v>
      </c>
      <c r="H15" s="521">
        <f t="shared" si="45"/>
        <v>114541.96426699999</v>
      </c>
      <c r="I15" s="521">
        <f t="shared" si="45"/>
        <v>132354.70000000001</v>
      </c>
      <c r="J15" s="521">
        <f t="shared" si="45"/>
        <v>149192.54999999999</v>
      </c>
      <c r="K15" s="522">
        <f t="shared" si="45"/>
        <v>142383.99</v>
      </c>
      <c r="L15" s="522">
        <f t="shared" si="45"/>
        <v>145051.76999999999</v>
      </c>
      <c r="M15" s="522">
        <f t="shared" si="45"/>
        <v>167130.76999999999</v>
      </c>
      <c r="N15" s="522"/>
      <c r="O15" s="523"/>
      <c r="P15" s="524">
        <v>-1.4053230822729135</v>
      </c>
      <c r="Q15" s="524">
        <f t="shared" si="32"/>
        <v>7.6811793627473035</v>
      </c>
      <c r="R15" s="524">
        <f t="shared" si="33"/>
        <v>11.696972294567498</v>
      </c>
      <c r="S15" s="524">
        <f t="shared" si="34"/>
        <v>-2.8276453684955904</v>
      </c>
      <c r="T15" s="524">
        <f t="shared" si="35"/>
        <v>-6.9320655811364702</v>
      </c>
      <c r="U15" s="524">
        <f t="shared" si="36"/>
        <v>15.551274894743482</v>
      </c>
      <c r="V15" s="524">
        <f t="shared" si="37"/>
        <v>12.721762053028707</v>
      </c>
      <c r="W15" s="524">
        <f t="shared" si="38"/>
        <v>-4.5636058905086045</v>
      </c>
      <c r="X15" s="524">
        <f t="shared" si="39"/>
        <v>1.8736516654716651</v>
      </c>
      <c r="Y15" s="524">
        <f t="shared" si="40"/>
        <v>15.221461964924664</v>
      </c>
      <c r="Z15" s="524"/>
      <c r="AA15" s="510"/>
      <c r="AB15" s="522">
        <f t="shared" si="11"/>
        <v>147222.75599999999</v>
      </c>
      <c r="AC15" s="524">
        <f t="shared" si="12"/>
        <v>6.0057105710704217</v>
      </c>
      <c r="AD15" s="524">
        <f t="shared" si="13"/>
        <v>-100</v>
      </c>
      <c r="AE15" s="515"/>
      <c r="AF15" s="392" t="str">
        <f t="shared" si="22"/>
        <v>123,073.5 (-2.8%)</v>
      </c>
      <c r="AG15" s="526" t="str">
        <f t="shared" si="14"/>
        <v>114,542.0 (-6.9%)</v>
      </c>
      <c r="AH15" s="669" t="str">
        <f t="shared" si="15"/>
        <v>132,354.7 (15.6%)</v>
      </c>
      <c r="AI15" s="669" t="str">
        <f t="shared" si="16"/>
        <v>149,192.6 (12.7%)</v>
      </c>
      <c r="AJ15" s="669" t="str">
        <f t="shared" si="17"/>
        <v>142,384.0 (-4.6%)</v>
      </c>
      <c r="AK15" s="669" t="str">
        <f t="shared" si="18"/>
        <v>145,051.8 (1.9%)</v>
      </c>
      <c r="AL15" s="669" t="str">
        <f t="shared" si="19"/>
        <v>167,130.8 (15.2%)</v>
      </c>
      <c r="AM15" s="669" t="str">
        <f t="shared" si="19"/>
        <v>0.0 (0.0%)</v>
      </c>
    </row>
    <row r="16" spans="1:53" ht="11.1" customHeight="1">
      <c r="B16" s="379">
        <v>7</v>
      </c>
      <c r="C16" s="338" t="s">
        <v>677</v>
      </c>
      <c r="D16" s="528">
        <v>17064.080000000002</v>
      </c>
      <c r="E16" s="528">
        <v>18863.060000000001</v>
      </c>
      <c r="F16" s="528">
        <v>20333.79</v>
      </c>
      <c r="G16" s="294">
        <v>21233.72</v>
      </c>
      <c r="H16" s="508">
        <v>18834.098250999999</v>
      </c>
      <c r="I16" s="527">
        <v>22648.639999999999</v>
      </c>
      <c r="J16" s="528">
        <v>23613.31</v>
      </c>
      <c r="K16" s="528">
        <v>22320.48</v>
      </c>
      <c r="L16" s="528">
        <v>25743.8</v>
      </c>
      <c r="M16" s="528">
        <v>28580.71</v>
      </c>
      <c r="N16" s="528"/>
      <c r="O16" s="507"/>
      <c r="P16" s="516">
        <v>-6.273350536245303</v>
      </c>
      <c r="Q16" s="516">
        <f t="shared" si="32"/>
        <v>10.542496284593138</v>
      </c>
      <c r="R16" s="516">
        <f t="shared" si="33"/>
        <v>7.7968791913931135</v>
      </c>
      <c r="S16" s="516">
        <f t="shared" si="34"/>
        <v>4.4257858471047573</v>
      </c>
      <c r="T16" s="516">
        <f t="shared" si="35"/>
        <v>-11.300995534461233</v>
      </c>
      <c r="U16" s="516">
        <f t="shared" si="36"/>
        <v>20.253381383934666</v>
      </c>
      <c r="V16" s="516">
        <f t="shared" si="37"/>
        <v>4.2592844426861953</v>
      </c>
      <c r="W16" s="516">
        <f t="shared" si="38"/>
        <v>-5.4750054100843997</v>
      </c>
      <c r="X16" s="516">
        <f t="shared" si="39"/>
        <v>15.337125366479576</v>
      </c>
      <c r="Y16" s="516">
        <f t="shared" si="40"/>
        <v>11.019779519729012</v>
      </c>
      <c r="Z16" s="516"/>
      <c r="AA16" s="510"/>
      <c r="AB16" s="527">
        <f t="shared" si="11"/>
        <v>24581.387999999999</v>
      </c>
      <c r="AC16" s="516">
        <f t="shared" si="12"/>
        <v>5.9882499224041652</v>
      </c>
      <c r="AD16" s="516">
        <f t="shared" si="13"/>
        <v>-100</v>
      </c>
      <c r="AE16" s="515"/>
      <c r="AF16" s="391" t="str">
        <f t="shared" si="22"/>
        <v>21,233.7 (4.4%)</v>
      </c>
      <c r="AG16" s="520" t="str">
        <f t="shared" si="14"/>
        <v>18,834.1 (-11.3%)</v>
      </c>
      <c r="AH16" s="668" t="str">
        <f t="shared" si="15"/>
        <v>22,648.6 (20.3%)</v>
      </c>
      <c r="AI16" s="668" t="str">
        <f t="shared" si="16"/>
        <v>23,613.3 (4.3%)</v>
      </c>
      <c r="AJ16" s="668" t="str">
        <f t="shared" si="17"/>
        <v>22,320.5 (-5.5%)</v>
      </c>
      <c r="AK16" s="668" t="str">
        <f t="shared" si="18"/>
        <v>25,743.8 (15.3%)</v>
      </c>
      <c r="AL16" s="668" t="str">
        <f t="shared" si="19"/>
        <v>28,580.7 (11.0%)</v>
      </c>
      <c r="AM16" s="668" t="str">
        <f t="shared" si="19"/>
        <v>0.0 (0.0%)</v>
      </c>
    </row>
    <row r="17" spans="1:39" customFormat="1" ht="11.1" hidden="1" customHeight="1">
      <c r="A17" s="385">
        <v>7</v>
      </c>
      <c r="B17" s="386"/>
      <c r="C17" s="341" t="s">
        <v>678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6" t="str">
        <f t="shared" si="14"/>
        <v>133,376.1 (-7.6%)</v>
      </c>
      <c r="AH17" s="496" t="str">
        <f t="shared" si="15"/>
        <v>155,003.3 (16.2%)</v>
      </c>
      <c r="AI17" s="496" t="str">
        <f t="shared" si="16"/>
        <v>172,805.9 (11.5%)</v>
      </c>
      <c r="AJ17" s="496" t="str">
        <f t="shared" si="17"/>
        <v>164,704.5 (-4.7%)</v>
      </c>
      <c r="AK17" s="496" t="str">
        <f t="shared" si="18"/>
        <v>170,795.6 (3.7%)</v>
      </c>
      <c r="AL17" s="496" t="str">
        <f t="shared" si="19"/>
        <v>195,711.5 (14.6%)</v>
      </c>
      <c r="AM17" s="496" t="str">
        <f t="shared" si="19"/>
        <v>0.0 (0.0%)</v>
      </c>
    </row>
    <row r="18" spans="1:39" ht="11.1" customHeight="1">
      <c r="B18" s="383">
        <v>8</v>
      </c>
      <c r="C18" s="338" t="s">
        <v>679</v>
      </c>
      <c r="D18" s="506">
        <v>18744.78</v>
      </c>
      <c r="E18" s="506">
        <v>21367.3</v>
      </c>
      <c r="F18" s="506">
        <v>22827.25</v>
      </c>
      <c r="G18" s="294">
        <v>21954.75</v>
      </c>
      <c r="H18" s="508">
        <v>20174.928484</v>
      </c>
      <c r="I18" s="508">
        <v>21975.46</v>
      </c>
      <c r="J18" s="505">
        <v>23672.35</v>
      </c>
      <c r="K18" s="506">
        <v>24461.03</v>
      </c>
      <c r="L18" s="506">
        <v>26225.35</v>
      </c>
      <c r="M18" s="506">
        <v>27743.19</v>
      </c>
      <c r="N18" s="506"/>
      <c r="O18" s="507"/>
      <c r="P18" s="516">
        <v>6.0947013154312391</v>
      </c>
      <c r="Q18" s="516">
        <f t="shared" si="32"/>
        <v>13.990668335397904</v>
      </c>
      <c r="R18" s="516">
        <f t="shared" si="33"/>
        <v>6.8326367861171189</v>
      </c>
      <c r="S18" s="516">
        <f t="shared" si="34"/>
        <v>-3.8221862028934739</v>
      </c>
      <c r="T18" s="516">
        <f t="shared" si="35"/>
        <v>-8.1067719559548621</v>
      </c>
      <c r="U18" s="516">
        <f t="shared" si="36"/>
        <v>8.924599249151921</v>
      </c>
      <c r="V18" s="516">
        <f t="shared" si="37"/>
        <v>7.721749624353702</v>
      </c>
      <c r="W18" s="516">
        <f t="shared" si="38"/>
        <v>3.3316506388254563</v>
      </c>
      <c r="X18" s="516">
        <f t="shared" si="39"/>
        <v>7.2127788568183693</v>
      </c>
      <c r="Y18" s="516">
        <f t="shared" si="40"/>
        <v>5.7876825285458455</v>
      </c>
      <c r="Z18" s="516"/>
      <c r="AA18" s="510"/>
      <c r="AB18" s="531">
        <f t="shared" si="11"/>
        <v>24815.476000000002</v>
      </c>
      <c r="AC18" s="516">
        <f t="shared" si="12"/>
        <v>5.9996924929588413</v>
      </c>
      <c r="AD18" s="516">
        <f t="shared" si="13"/>
        <v>-100</v>
      </c>
      <c r="AE18" s="515"/>
      <c r="AF18" s="391" t="str">
        <f t="shared" si="22"/>
        <v>21,954.8 (-3.8%)</v>
      </c>
      <c r="AG18" s="520" t="str">
        <f t="shared" si="14"/>
        <v>20,174.9 (-8.1%)</v>
      </c>
      <c r="AH18" s="668" t="str">
        <f t="shared" si="15"/>
        <v>21,975.5 (8.9%)</v>
      </c>
      <c r="AI18" s="668" t="str">
        <f t="shared" si="16"/>
        <v>23,672.4 (7.7%)</v>
      </c>
      <c r="AJ18" s="668" t="str">
        <f t="shared" si="17"/>
        <v>24,461.0 (3.3%)</v>
      </c>
      <c r="AK18" s="668" t="str">
        <f t="shared" si="18"/>
        <v>26,225.4 (7.2%)</v>
      </c>
      <c r="AL18" s="668" t="str">
        <f t="shared" si="19"/>
        <v>27,743.2 (5.8%)</v>
      </c>
      <c r="AM18" s="668" t="str">
        <f t="shared" si="19"/>
        <v>0.0 (0.0%)</v>
      </c>
    </row>
    <row r="19" spans="1:39" customFormat="1" ht="11.1" hidden="1" customHeight="1">
      <c r="A19" s="382">
        <v>8</v>
      </c>
      <c r="B19" s="379"/>
      <c r="C19" s="341" t="s">
        <v>680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6" t="str">
        <f t="shared" si="14"/>
        <v>153,551.0 (-7.6%)</v>
      </c>
      <c r="AH19" s="496" t="str">
        <f t="shared" si="15"/>
        <v>176,978.8 (15.3%)</v>
      </c>
      <c r="AI19" s="496" t="str">
        <f t="shared" si="16"/>
        <v>196,478.2 (11.0%)</v>
      </c>
      <c r="AJ19" s="496" t="str">
        <f t="shared" si="17"/>
        <v>189,165.5 (-3.7%)</v>
      </c>
      <c r="AK19" s="496" t="str">
        <f t="shared" si="18"/>
        <v>197,020.9 (4.2%)</v>
      </c>
      <c r="AL19" s="496" t="str">
        <f t="shared" si="19"/>
        <v>223,454.7 (13.4%)</v>
      </c>
      <c r="AM19" s="496" t="str">
        <f t="shared" si="19"/>
        <v>0.0 (0.0%)</v>
      </c>
    </row>
    <row r="20" spans="1:39" ht="11.1" customHeight="1">
      <c r="B20" s="379">
        <v>9</v>
      </c>
      <c r="C20" s="338" t="s">
        <v>681</v>
      </c>
      <c r="D20" s="506">
        <v>19437.98</v>
      </c>
      <c r="E20" s="506">
        <v>21834.69</v>
      </c>
      <c r="F20" s="506">
        <v>20769.419999999998</v>
      </c>
      <c r="G20" s="294">
        <v>20408.54</v>
      </c>
      <c r="H20" s="508">
        <v>19670.875764</v>
      </c>
      <c r="I20" s="508">
        <v>23109.18</v>
      </c>
      <c r="J20" s="505">
        <v>24953.09</v>
      </c>
      <c r="K20" s="530">
        <v>25694.43</v>
      </c>
      <c r="L20" s="530">
        <v>26026.11</v>
      </c>
      <c r="M20" s="506">
        <v>30970.7</v>
      </c>
      <c r="N20" s="506"/>
      <c r="O20" s="507"/>
      <c r="P20" s="516">
        <v>3.3143213101022084</v>
      </c>
      <c r="Q20" s="516">
        <f t="shared" si="32"/>
        <v>12.330036351513884</v>
      </c>
      <c r="R20" s="516">
        <f t="shared" si="33"/>
        <v>-4.8787960809152819</v>
      </c>
      <c r="S20" s="516">
        <f t="shared" si="34"/>
        <v>-1.7375545393178871</v>
      </c>
      <c r="T20" s="516">
        <f t="shared" si="35"/>
        <v>-3.6144880329509133</v>
      </c>
      <c r="U20" s="516">
        <f t="shared" si="36"/>
        <v>17.479161971489333</v>
      </c>
      <c r="V20" s="516">
        <f t="shared" si="37"/>
        <v>7.979123447911185</v>
      </c>
      <c r="W20" s="516">
        <f t="shared" si="38"/>
        <v>2.970934661799407</v>
      </c>
      <c r="X20" s="516">
        <f t="shared" si="39"/>
        <v>1.2908634283772757</v>
      </c>
      <c r="Y20" s="516">
        <f t="shared" si="40"/>
        <v>18.998574892675091</v>
      </c>
      <c r="Z20" s="516"/>
      <c r="AA20" s="510"/>
      <c r="AB20" s="531">
        <f t="shared" si="11"/>
        <v>26150.702000000001</v>
      </c>
      <c r="AC20" s="516">
        <f t="shared" si="12"/>
        <v>7.5948839597407947</v>
      </c>
      <c r="AD20" s="516">
        <f t="shared" si="13"/>
        <v>-100</v>
      </c>
      <c r="AE20" s="515"/>
      <c r="AF20" s="391" t="str">
        <f t="shared" si="22"/>
        <v>20,408.5 (-1.7%)</v>
      </c>
      <c r="AG20" s="520" t="str">
        <f t="shared" si="14"/>
        <v>19,670.9 (-3.6%)</v>
      </c>
      <c r="AH20" s="668" t="str">
        <f t="shared" si="15"/>
        <v>23,109.2 (17.5%)</v>
      </c>
      <c r="AI20" s="668" t="str">
        <f t="shared" si="16"/>
        <v>24,953.1 (8.0%)</v>
      </c>
      <c r="AJ20" s="668" t="str">
        <f t="shared" si="17"/>
        <v>25,694.4 (3.0%)</v>
      </c>
      <c r="AK20" s="668" t="str">
        <f t="shared" si="18"/>
        <v>26,026.1 (1.3%)</v>
      </c>
      <c r="AL20" s="668" t="str">
        <f t="shared" si="19"/>
        <v>30,970.7 (19.0%)</v>
      </c>
      <c r="AM20" s="668" t="str">
        <f t="shared" si="19"/>
        <v>0.0 (0.0%)</v>
      </c>
    </row>
    <row r="21" spans="1:39" ht="11.1" customHeight="1">
      <c r="A21" s="382"/>
      <c r="B21" s="383"/>
      <c r="C21" s="340" t="s">
        <v>23</v>
      </c>
      <c r="D21" s="522">
        <f t="shared" ref="D21" si="53">+D16+D18+D20</f>
        <v>55246.84</v>
      </c>
      <c r="E21" s="522">
        <f t="shared" ref="E21:L21" si="54">+E16+E18+E20</f>
        <v>62065.05</v>
      </c>
      <c r="F21" s="522">
        <f t="shared" si="54"/>
        <v>63930.46</v>
      </c>
      <c r="G21" s="297">
        <f t="shared" si="54"/>
        <v>63597.01</v>
      </c>
      <c r="H21" s="521">
        <f t="shared" si="54"/>
        <v>58679.902499000003</v>
      </c>
      <c r="I21" s="521">
        <f t="shared" si="54"/>
        <v>67733.279999999999</v>
      </c>
      <c r="J21" s="521">
        <f t="shared" si="54"/>
        <v>72238.75</v>
      </c>
      <c r="K21" s="522">
        <f t="shared" si="54"/>
        <v>72475.94</v>
      </c>
      <c r="L21" s="522">
        <f t="shared" si="54"/>
        <v>77995.259999999995</v>
      </c>
      <c r="M21" s="522">
        <f t="shared" ref="M21" si="55">+M16+M18+M20</f>
        <v>87294.599999999991</v>
      </c>
      <c r="N21" s="522"/>
      <c r="O21" s="523"/>
      <c r="P21" s="524">
        <v>1.0207611824036178</v>
      </c>
      <c r="Q21" s="524">
        <f t="shared" si="32"/>
        <v>12.341357442344236</v>
      </c>
      <c r="R21" s="524">
        <f t="shared" si="33"/>
        <v>3.005572379302035</v>
      </c>
      <c r="S21" s="524">
        <f t="shared" si="34"/>
        <v>-0.52158235682958631</v>
      </c>
      <c r="T21" s="524">
        <f t="shared" si="35"/>
        <v>-7.7316645876905232</v>
      </c>
      <c r="U21" s="524">
        <f t="shared" si="36"/>
        <v>15.428412651425717</v>
      </c>
      <c r="V21" s="524">
        <f t="shared" si="37"/>
        <v>6.651781812426627</v>
      </c>
      <c r="W21" s="524">
        <f t="shared" si="38"/>
        <v>0.32834178332266095</v>
      </c>
      <c r="X21" s="524">
        <f t="shared" si="39"/>
        <v>7.6153824289826311</v>
      </c>
      <c r="Y21" s="524">
        <f t="shared" si="40"/>
        <v>11.92295531805394</v>
      </c>
      <c r="Z21" s="524"/>
      <c r="AA21" s="510"/>
      <c r="AB21" s="522">
        <f t="shared" si="11"/>
        <v>75547.565999999992</v>
      </c>
      <c r="AC21" s="524">
        <f t="shared" si="12"/>
        <v>6.5482492753997867</v>
      </c>
      <c r="AD21" s="524">
        <f t="shared" si="13"/>
        <v>-100</v>
      </c>
      <c r="AE21" s="515"/>
      <c r="AF21" s="392" t="str">
        <f t="shared" si="22"/>
        <v>63,597.0 (-0.5%)</v>
      </c>
      <c r="AG21" s="526" t="str">
        <f t="shared" si="14"/>
        <v>58,679.9 (-7.7%)</v>
      </c>
      <c r="AH21" s="669" t="str">
        <f t="shared" si="15"/>
        <v>67,733.3 (15.4%)</v>
      </c>
      <c r="AI21" s="669" t="str">
        <f t="shared" si="16"/>
        <v>72,238.8 (6.7%)</v>
      </c>
      <c r="AJ21" s="669" t="str">
        <f t="shared" si="17"/>
        <v>72,475.9 (0.3%)</v>
      </c>
      <c r="AK21" s="669" t="str">
        <f t="shared" si="18"/>
        <v>77,995.3 (7.6%)</v>
      </c>
      <c r="AL21" s="669" t="str">
        <f t="shared" si="19"/>
        <v>87,294.6 (11.9%)</v>
      </c>
      <c r="AM21" s="669" t="str">
        <f t="shared" si="19"/>
        <v>0.0 (0.0%)</v>
      </c>
    </row>
    <row r="22" spans="1:39" customFormat="1" ht="11.1" hidden="1" customHeight="1">
      <c r="A22" s="382">
        <v>9</v>
      </c>
      <c r="B22" s="383"/>
      <c r="C22" s="341" t="s">
        <v>682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6" t="str">
        <f t="shared" si="14"/>
        <v>173,221.9 (-7.2%)</v>
      </c>
      <c r="AH22" s="496" t="str">
        <f t="shared" si="15"/>
        <v>200,088.0 (15.5%)</v>
      </c>
      <c r="AI22" s="496" t="str">
        <f t="shared" si="16"/>
        <v>221,431.3 (10.7%)</v>
      </c>
      <c r="AJ22" s="496" t="str">
        <f t="shared" si="17"/>
        <v>214,859.9 (-3.0%)</v>
      </c>
      <c r="AK22" s="496" t="str">
        <f t="shared" si="18"/>
        <v>223,047.0 (3.8%)</v>
      </c>
      <c r="AL22" s="496" t="str">
        <f t="shared" si="19"/>
        <v>254,425.4 (14.1%)</v>
      </c>
      <c r="AM22" s="496" t="str">
        <f t="shared" si="19"/>
        <v>0.0 (0.0%)</v>
      </c>
    </row>
    <row r="23" spans="1:39" ht="11.1" customHeight="1">
      <c r="B23" s="383">
        <v>10</v>
      </c>
      <c r="C23" s="338" t="s">
        <v>664</v>
      </c>
      <c r="D23" s="506">
        <v>17756.88</v>
      </c>
      <c r="E23" s="506">
        <v>20015.830000000002</v>
      </c>
      <c r="F23" s="506">
        <v>21744.14</v>
      </c>
      <c r="G23" s="294">
        <v>20770.32</v>
      </c>
      <c r="H23" s="508">
        <v>19376.854249</v>
      </c>
      <c r="I23" s="508">
        <v>22776.03</v>
      </c>
      <c r="J23" s="505">
        <v>21827.17</v>
      </c>
      <c r="K23" s="506">
        <v>23753.200000000001</v>
      </c>
      <c r="L23" s="506">
        <v>27290.14</v>
      </c>
      <c r="M23" s="506">
        <v>28835.59</v>
      </c>
      <c r="N23" s="506"/>
      <c r="O23" s="507"/>
      <c r="P23" s="516">
        <v>-4.3594647713299466</v>
      </c>
      <c r="Q23" s="516">
        <f t="shared" si="32"/>
        <v>12.721547929591237</v>
      </c>
      <c r="R23" s="516">
        <f t="shared" si="33"/>
        <v>8.6347156225847108</v>
      </c>
      <c r="S23" s="516">
        <f t="shared" si="34"/>
        <v>-4.4785399652504054</v>
      </c>
      <c r="T23" s="516">
        <f t="shared" si="35"/>
        <v>-6.7089276958660182</v>
      </c>
      <c r="U23" s="516">
        <f t="shared" si="36"/>
        <v>17.542454039852331</v>
      </c>
      <c r="V23" s="516">
        <f t="shared" si="37"/>
        <v>-4.1660464971287841</v>
      </c>
      <c r="W23" s="516">
        <f t="shared" si="38"/>
        <v>8.8240023786867674</v>
      </c>
      <c r="X23" s="516">
        <f t="shared" si="39"/>
        <v>14.89037266557769</v>
      </c>
      <c r="Y23" s="516">
        <f t="shared" si="40"/>
        <v>5.6630343413408779</v>
      </c>
      <c r="Z23" s="516"/>
      <c r="AA23" s="510"/>
      <c r="AB23" s="531">
        <f t="shared" si="11"/>
        <v>24896.425999999999</v>
      </c>
      <c r="AC23" s="516">
        <f t="shared" si="12"/>
        <v>6.0749178065194753</v>
      </c>
      <c r="AD23" s="516">
        <f t="shared" si="13"/>
        <v>-100</v>
      </c>
      <c r="AE23" s="515"/>
      <c r="AF23" s="391" t="str">
        <f t="shared" si="22"/>
        <v>20,770.3 (-4.5%)</v>
      </c>
      <c r="AG23" s="520" t="str">
        <f t="shared" si="14"/>
        <v>19,376.9 (-6.7%)</v>
      </c>
      <c r="AH23" s="668" t="str">
        <f t="shared" si="15"/>
        <v>22,776.0 (17.5%)</v>
      </c>
      <c r="AI23" s="668" t="str">
        <f t="shared" si="16"/>
        <v>21,827.2 (-4.2%)</v>
      </c>
      <c r="AJ23" s="668" t="str">
        <f t="shared" si="17"/>
        <v>23,753.2 (8.8%)</v>
      </c>
      <c r="AK23" s="668" t="str">
        <f t="shared" si="18"/>
        <v>27,290.1 (14.9%)</v>
      </c>
      <c r="AL23" s="668" t="str">
        <f t="shared" si="19"/>
        <v>28,835.6 (5.7%)</v>
      </c>
      <c r="AM23" s="668" t="str">
        <f t="shared" si="19"/>
        <v>0.0 (0.0%)</v>
      </c>
    </row>
    <row r="24" spans="1:39" customFormat="1" ht="11.1" hidden="1" customHeight="1">
      <c r="A24" s="380">
        <v>10</v>
      </c>
      <c r="B24" s="381"/>
      <c r="C24" s="341" t="s">
        <v>683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6" t="str">
        <f t="shared" si="14"/>
        <v>192,598.7 (-7.2%)</v>
      </c>
      <c r="AH24" s="496" t="str">
        <f t="shared" si="15"/>
        <v>222,864.0 (15.7%)</v>
      </c>
      <c r="AI24" s="496" t="str">
        <f t="shared" si="16"/>
        <v>243,258.5 (9.2%)</v>
      </c>
      <c r="AJ24" s="496" t="str">
        <f t="shared" si="17"/>
        <v>238,613.1 (-1.9%)</v>
      </c>
      <c r="AK24" s="496" t="str">
        <f t="shared" si="18"/>
        <v>250,337.2 (4.9%)</v>
      </c>
      <c r="AL24" s="496" t="str">
        <f t="shared" si="19"/>
        <v>283,261.0 (13.2%)</v>
      </c>
      <c r="AM24" s="496" t="str">
        <f t="shared" si="19"/>
        <v>0.0 (0.0%)</v>
      </c>
    </row>
    <row r="25" spans="1:39" ht="11.1" customHeight="1">
      <c r="B25" s="383">
        <v>11</v>
      </c>
      <c r="C25" s="338" t="s">
        <v>665</v>
      </c>
      <c r="D25" s="506">
        <v>18908.599999999999</v>
      </c>
      <c r="E25" s="506">
        <v>21440.86</v>
      </c>
      <c r="F25" s="506">
        <v>21225.31</v>
      </c>
      <c r="G25" s="294">
        <v>19648.97</v>
      </c>
      <c r="H25" s="508">
        <v>18959.814227999999</v>
      </c>
      <c r="I25" s="531">
        <v>23723.05</v>
      </c>
      <c r="J25" s="506">
        <v>22388.11</v>
      </c>
      <c r="K25" s="506">
        <v>23673.919999999998</v>
      </c>
      <c r="L25" s="506">
        <v>25638.05</v>
      </c>
      <c r="M25" s="506">
        <v>27445.62</v>
      </c>
      <c r="N25" s="506"/>
      <c r="O25" s="507"/>
      <c r="P25" s="516">
        <v>10.172320869324537</v>
      </c>
      <c r="Q25" s="516">
        <f t="shared" si="32"/>
        <v>13.392107295093258</v>
      </c>
      <c r="R25" s="516">
        <f t="shared" si="33"/>
        <v>-1.0053234804947131</v>
      </c>
      <c r="S25" s="516">
        <f t="shared" si="34"/>
        <v>-7.4266995393706843</v>
      </c>
      <c r="T25" s="516">
        <f t="shared" si="35"/>
        <v>-3.5073379011724359</v>
      </c>
      <c r="U25" s="516">
        <f t="shared" si="36"/>
        <v>25.122797695800301</v>
      </c>
      <c r="V25" s="516">
        <f t="shared" si="37"/>
        <v>-5.6271853745618605</v>
      </c>
      <c r="W25" s="516">
        <f t="shared" si="38"/>
        <v>5.7432717634494201</v>
      </c>
      <c r="X25" s="516">
        <f t="shared" si="39"/>
        <v>8.2965981130290309</v>
      </c>
      <c r="Y25" s="516">
        <f t="shared" si="40"/>
        <v>7.0503411920953329</v>
      </c>
      <c r="Z25" s="516"/>
      <c r="AA25" s="510"/>
      <c r="AB25" s="531">
        <f t="shared" si="11"/>
        <v>24573.75</v>
      </c>
      <c r="AC25" s="516">
        <f t="shared" si="12"/>
        <v>3.7111931020274769</v>
      </c>
      <c r="AD25" s="516">
        <f t="shared" si="13"/>
        <v>-100</v>
      </c>
      <c r="AE25" s="515"/>
      <c r="AF25" s="391" t="str">
        <f t="shared" si="22"/>
        <v>19,649.0 (-7.4%)</v>
      </c>
      <c r="AG25" s="520" t="str">
        <f t="shared" si="14"/>
        <v>18,959.8 (-3.5%)</v>
      </c>
      <c r="AH25" s="668" t="str">
        <f t="shared" si="15"/>
        <v>23,723.1 (25.1%)</v>
      </c>
      <c r="AI25" s="668" t="str">
        <f t="shared" si="16"/>
        <v>22,388.1 (-5.6%)</v>
      </c>
      <c r="AJ25" s="668" t="str">
        <f t="shared" si="17"/>
        <v>23,673.9 (5.7%)</v>
      </c>
      <c r="AK25" s="668" t="str">
        <f t="shared" si="18"/>
        <v>25,638.1 (8.3%)</v>
      </c>
      <c r="AL25" s="668" t="str">
        <f t="shared" si="19"/>
        <v>27,445.6 (7.1%)</v>
      </c>
      <c r="AM25" s="668" t="str">
        <f t="shared" si="19"/>
        <v>0.0 (0.0%)</v>
      </c>
    </row>
    <row r="26" spans="1:39" customFormat="1" ht="11.1" hidden="1" customHeight="1">
      <c r="A26" s="380">
        <v>11</v>
      </c>
      <c r="B26" s="381"/>
      <c r="C26" s="341" t="s">
        <v>666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6" t="str">
        <f t="shared" si="14"/>
        <v>211,558.5 (-6.8%)</v>
      </c>
      <c r="AH26" s="496" t="str">
        <f t="shared" si="15"/>
        <v>246,587.1 (16.6%)</v>
      </c>
      <c r="AI26" s="496" t="str">
        <f t="shared" si="16"/>
        <v>265,646.6 (7.7%)</v>
      </c>
      <c r="AJ26" s="496" t="str">
        <f t="shared" si="17"/>
        <v>262,287.1 (-1.3%)</v>
      </c>
      <c r="AK26" s="496" t="str">
        <f t="shared" si="18"/>
        <v>275,975.2 (5.2%)</v>
      </c>
      <c r="AL26" s="496" t="str">
        <f t="shared" si="19"/>
        <v>310,706.6 (12.6%)</v>
      </c>
      <c r="AM26" s="496" t="str">
        <f t="shared" si="19"/>
        <v>0.0 (0.0%)</v>
      </c>
    </row>
    <row r="27" spans="1:39" ht="11.1" customHeight="1">
      <c r="B27" s="383">
        <v>12</v>
      </c>
      <c r="C27" s="338" t="s">
        <v>684</v>
      </c>
      <c r="D27" s="506">
        <v>18172.240000000002</v>
      </c>
      <c r="E27" s="506">
        <v>19721.439999999999</v>
      </c>
      <c r="F27" s="506">
        <v>19402.21</v>
      </c>
      <c r="G27" s="294">
        <v>19179</v>
      </c>
      <c r="H27" s="508">
        <v>20075.575528000001</v>
      </c>
      <c r="I27" s="508">
        <v>25419.02</v>
      </c>
      <c r="J27" s="506">
        <v>21778.33</v>
      </c>
      <c r="K27" s="506">
        <v>22787.23</v>
      </c>
      <c r="L27" s="506">
        <v>24764.560000000001</v>
      </c>
      <c r="M27" s="506">
        <v>28928.44</v>
      </c>
      <c r="N27" s="506"/>
      <c r="O27" s="507"/>
      <c r="P27" s="516">
        <v>6.3446640519754682</v>
      </c>
      <c r="Q27" s="516">
        <f t="shared" si="32"/>
        <v>8.5250910179482275</v>
      </c>
      <c r="R27" s="516">
        <f t="shared" si="33"/>
        <v>-1.6186951865583832</v>
      </c>
      <c r="S27" s="516">
        <f t="shared" si="34"/>
        <v>-1.1504359554916688</v>
      </c>
      <c r="T27" s="516">
        <f t="shared" si="35"/>
        <v>4.6747772459460935</v>
      </c>
      <c r="U27" s="516">
        <f t="shared" si="36"/>
        <v>26.616644013753632</v>
      </c>
      <c r="V27" s="516">
        <f t="shared" si="37"/>
        <v>-14.322700088359031</v>
      </c>
      <c r="W27" s="516">
        <f t="shared" si="38"/>
        <v>4.6325866124721227</v>
      </c>
      <c r="X27" s="516">
        <f t="shared" si="39"/>
        <v>8.6773600828183195</v>
      </c>
      <c r="Y27" s="516">
        <f t="shared" si="40"/>
        <v>16.813866266955667</v>
      </c>
      <c r="Z27" s="516"/>
      <c r="AA27" s="510"/>
      <c r="AB27" s="531">
        <f t="shared" si="11"/>
        <v>24735.516</v>
      </c>
      <c r="AC27" s="516">
        <f t="shared" si="12"/>
        <v>3.2860224161860074</v>
      </c>
      <c r="AD27" s="516">
        <f t="shared" si="13"/>
        <v>-100</v>
      </c>
      <c r="AE27" s="515"/>
      <c r="AF27" s="391" t="str">
        <f t="shared" si="22"/>
        <v>19,179.0 (-1.2%)</v>
      </c>
      <c r="AG27" s="520" t="str">
        <f t="shared" si="14"/>
        <v>20,075.6 (4.7%)</v>
      </c>
      <c r="AH27" s="668" t="str">
        <f t="shared" si="15"/>
        <v>25,419.0 (26.6%)</v>
      </c>
      <c r="AI27" s="668" t="str">
        <f t="shared" si="16"/>
        <v>21,778.3 (-14.3%)</v>
      </c>
      <c r="AJ27" s="668" t="str">
        <f t="shared" si="17"/>
        <v>22,787.2 (4.6%)</v>
      </c>
      <c r="AK27" s="668" t="str">
        <f t="shared" si="18"/>
        <v>24,764.6 (8.7%)</v>
      </c>
      <c r="AL27" s="668" t="str">
        <f t="shared" si="19"/>
        <v>28,928.4 (16.8%)</v>
      </c>
      <c r="AM27" s="668" t="str">
        <f t="shared" si="19"/>
        <v>0.0 (0.0%)</v>
      </c>
    </row>
    <row r="28" spans="1:39" ht="11.1" customHeight="1">
      <c r="A28" s="382"/>
      <c r="B28" s="383"/>
      <c r="C28" s="340" t="s">
        <v>30</v>
      </c>
      <c r="D28" s="522">
        <f t="shared" ref="D28:M28" si="62">+D23+D25+D27</f>
        <v>54837.72</v>
      </c>
      <c r="E28" s="522">
        <f t="shared" si="62"/>
        <v>61178.130000000005</v>
      </c>
      <c r="F28" s="522">
        <f t="shared" si="62"/>
        <v>62371.659999999996</v>
      </c>
      <c r="G28" s="297">
        <f t="shared" si="62"/>
        <v>59598.29</v>
      </c>
      <c r="H28" s="521">
        <f t="shared" si="62"/>
        <v>58412.244005</v>
      </c>
      <c r="I28" s="521">
        <f t="shared" si="62"/>
        <v>71918.100000000006</v>
      </c>
      <c r="J28" s="521">
        <f t="shared" si="62"/>
        <v>65993.61</v>
      </c>
      <c r="K28" s="522">
        <f t="shared" si="62"/>
        <v>70214.349999999991</v>
      </c>
      <c r="L28" s="522">
        <f t="shared" si="62"/>
        <v>77692.75</v>
      </c>
      <c r="M28" s="522">
        <f t="shared" si="62"/>
        <v>85209.65</v>
      </c>
      <c r="N28" s="522"/>
      <c r="O28" s="523"/>
      <c r="P28" s="524">
        <v>3.8257321305910974</v>
      </c>
      <c r="Q28" s="524">
        <f t="shared" si="32"/>
        <v>11.562132780137468</v>
      </c>
      <c r="R28" s="524">
        <f t="shared" si="33"/>
        <v>1.9509095815775757</v>
      </c>
      <c r="S28" s="524">
        <f t="shared" si="34"/>
        <v>-4.4465226675063585</v>
      </c>
      <c r="T28" s="524">
        <f t="shared" si="35"/>
        <v>-1.9900671562892214</v>
      </c>
      <c r="U28" s="524">
        <f t="shared" si="36"/>
        <v>23.121618121440292</v>
      </c>
      <c r="V28" s="524">
        <f t="shared" si="37"/>
        <v>-8.2378288636657633</v>
      </c>
      <c r="W28" s="524">
        <f t="shared" si="38"/>
        <v>6.3956798241526558</v>
      </c>
      <c r="X28" s="524">
        <f t="shared" si="39"/>
        <v>10.650814256629882</v>
      </c>
      <c r="Y28" s="524">
        <f t="shared" si="40"/>
        <v>9.675162740410137</v>
      </c>
      <c r="Z28" s="524"/>
      <c r="AA28" s="510"/>
      <c r="AB28" s="522">
        <f t="shared" si="11"/>
        <v>74205.691999999995</v>
      </c>
      <c r="AC28" s="524">
        <f t="shared" si="12"/>
        <v>4.330825587246645</v>
      </c>
      <c r="AD28" s="524">
        <f t="shared" si="13"/>
        <v>-100</v>
      </c>
      <c r="AE28" s="515"/>
      <c r="AF28" s="392" t="str">
        <f t="shared" si="22"/>
        <v>59,598.3 (-4.4%)</v>
      </c>
      <c r="AG28" s="526" t="str">
        <f t="shared" si="14"/>
        <v>58,412.2 (-2.0%)</v>
      </c>
      <c r="AH28" s="669" t="str">
        <f t="shared" si="15"/>
        <v>71,918.1 (23.1%)</v>
      </c>
      <c r="AI28" s="669" t="str">
        <f t="shared" si="16"/>
        <v>65,993.6 (-8.2%)</v>
      </c>
      <c r="AJ28" s="669" t="str">
        <f t="shared" si="17"/>
        <v>70,214.4 (6.4%)</v>
      </c>
      <c r="AK28" s="669" t="str">
        <f t="shared" si="18"/>
        <v>77,692.8 (10.7%)</v>
      </c>
      <c r="AL28" s="669" t="str">
        <f t="shared" si="19"/>
        <v>85,209.7 (9.7%)</v>
      </c>
      <c r="AM28" s="669" t="str">
        <f t="shared" si="19"/>
        <v>0.0 (0.0%)</v>
      </c>
    </row>
    <row r="29" spans="1:39" ht="11.1" customHeight="1">
      <c r="A29" s="382"/>
      <c r="B29" s="383"/>
      <c r="C29" s="340" t="s">
        <v>31</v>
      </c>
      <c r="D29" s="533">
        <f t="shared" ref="D29:L29" si="63">+D28+D21</f>
        <v>110084.56</v>
      </c>
      <c r="E29" s="533">
        <f t="shared" si="63"/>
        <v>123243.18000000001</v>
      </c>
      <c r="F29" s="533">
        <f t="shared" si="63"/>
        <v>126302.12</v>
      </c>
      <c r="G29" s="301">
        <f t="shared" si="63"/>
        <v>123195.3</v>
      </c>
      <c r="H29" s="532">
        <f t="shared" si="63"/>
        <v>117092.146504</v>
      </c>
      <c r="I29" s="532">
        <f t="shared" si="63"/>
        <v>139651.38</v>
      </c>
      <c r="J29" s="532">
        <f t="shared" si="63"/>
        <v>138232.35999999999</v>
      </c>
      <c r="K29" s="533">
        <f t="shared" si="63"/>
        <v>142690.28999999998</v>
      </c>
      <c r="L29" s="533">
        <f t="shared" si="63"/>
        <v>155688.01</v>
      </c>
      <c r="M29" s="533">
        <f t="shared" ref="M29" si="64">+M28+M21</f>
        <v>172504.25</v>
      </c>
      <c r="N29" s="533"/>
      <c r="O29" s="523"/>
      <c r="P29" s="524">
        <v>2.3988313919785398</v>
      </c>
      <c r="Q29" s="524">
        <f t="shared" si="32"/>
        <v>11.953193072670686</v>
      </c>
      <c r="R29" s="524">
        <f t="shared" si="33"/>
        <v>2.4820359227991196</v>
      </c>
      <c r="S29" s="524">
        <f t="shared" si="34"/>
        <v>-2.4598320281559727</v>
      </c>
      <c r="T29" s="524">
        <f t="shared" si="35"/>
        <v>-4.9540473508323801</v>
      </c>
      <c r="U29" s="524">
        <f t="shared" si="36"/>
        <v>19.266222517519015</v>
      </c>
      <c r="V29" s="524">
        <f t="shared" si="37"/>
        <v>-1.0161159882559168</v>
      </c>
      <c r="W29" s="524">
        <f t="shared" si="38"/>
        <v>3.2249539832785779</v>
      </c>
      <c r="X29" s="524">
        <f t="shared" si="39"/>
        <v>9.1090430890567564</v>
      </c>
      <c r="Y29" s="524">
        <f t="shared" si="40"/>
        <v>10.801242818891431</v>
      </c>
      <c r="Z29" s="524"/>
      <c r="AA29" s="510"/>
      <c r="AB29" s="533">
        <f t="shared" si="11"/>
        <v>149753.258</v>
      </c>
      <c r="AC29" s="524">
        <f t="shared" si="12"/>
        <v>5.4237940788160133</v>
      </c>
      <c r="AD29" s="524">
        <f t="shared" si="13"/>
        <v>-100</v>
      </c>
      <c r="AE29" s="515"/>
      <c r="AF29" s="393" t="str">
        <f t="shared" si="22"/>
        <v>123,195.3 (-2.5%)</v>
      </c>
      <c r="AG29" s="526" t="str">
        <f t="shared" si="14"/>
        <v>117,092.1 (-5.0%)</v>
      </c>
      <c r="AH29" s="669" t="str">
        <f t="shared" si="15"/>
        <v>139,651.4 (19.3%)</v>
      </c>
      <c r="AI29" s="669" t="str">
        <f t="shared" si="16"/>
        <v>138,232.4 (-1.0%)</v>
      </c>
      <c r="AJ29" s="669" t="str">
        <f t="shared" si="17"/>
        <v>142,690.3 (3.2%)</v>
      </c>
      <c r="AK29" s="669" t="str">
        <f t="shared" si="18"/>
        <v>155,688.0 (9.1%)</v>
      </c>
      <c r="AL29" s="669" t="str">
        <f t="shared" si="19"/>
        <v>172,504.3 (10.8%)</v>
      </c>
      <c r="AM29" s="669" t="str">
        <f t="shared" si="19"/>
        <v>0.0 (0.0%)</v>
      </c>
    </row>
    <row r="30" spans="1:39" ht="11.1" customHeight="1">
      <c r="A30" s="382"/>
      <c r="C30" s="342" t="s">
        <v>45</v>
      </c>
      <c r="D30" s="535">
        <f t="shared" ref="D30:J30" si="65">+D15+D21+D28</f>
        <v>215387.53</v>
      </c>
      <c r="E30" s="535">
        <f t="shared" si="65"/>
        <v>236634.65999999997</v>
      </c>
      <c r="F30" s="535">
        <f t="shared" si="65"/>
        <v>252956.97000000003</v>
      </c>
      <c r="G30" s="302">
        <f t="shared" si="65"/>
        <v>246268.79999999999</v>
      </c>
      <c r="H30" s="534">
        <f t="shared" si="65"/>
        <v>231634.11077099998</v>
      </c>
      <c r="I30" s="534">
        <f t="shared" si="65"/>
        <v>272006.08</v>
      </c>
      <c r="J30" s="534">
        <f t="shared" si="65"/>
        <v>287424.90999999997</v>
      </c>
      <c r="K30" s="535">
        <f t="shared" ref="K30:L30" si="66">+K15+K21+K28</f>
        <v>285074.27999999997</v>
      </c>
      <c r="L30" s="535">
        <f t="shared" si="66"/>
        <v>300739.77999999997</v>
      </c>
      <c r="M30" s="535">
        <f t="shared" ref="M30" si="67">+M15+M21+M28</f>
        <v>339635.02</v>
      </c>
      <c r="N30" s="535"/>
      <c r="O30" s="523"/>
      <c r="P30" s="537">
        <v>0.50298262434265162</v>
      </c>
      <c r="Q30" s="537">
        <f t="shared" si="32"/>
        <v>9.8646054393213731</v>
      </c>
      <c r="R30" s="537">
        <f t="shared" si="33"/>
        <v>6.8976835430617278</v>
      </c>
      <c r="S30" s="537">
        <f t="shared" si="34"/>
        <v>-2.6439951427312036</v>
      </c>
      <c r="T30" s="537">
        <f t="shared" si="35"/>
        <v>-5.9425673203426506</v>
      </c>
      <c r="U30" s="537">
        <f t="shared" si="36"/>
        <v>17.429198616136855</v>
      </c>
      <c r="V30" s="537">
        <f t="shared" si="37"/>
        <v>5.6685607909940705</v>
      </c>
      <c r="W30" s="537">
        <f t="shared" si="38"/>
        <v>-0.81782403619783395</v>
      </c>
      <c r="X30" s="537">
        <f t="shared" si="39"/>
        <v>5.4952344350391868</v>
      </c>
      <c r="Y30" s="537">
        <f t="shared" si="40"/>
        <v>12.933187621537812</v>
      </c>
      <c r="Z30" s="537"/>
      <c r="AA30" s="510"/>
      <c r="AB30" s="535">
        <f t="shared" si="11"/>
        <v>296976.01400000002</v>
      </c>
      <c r="AC30" s="537">
        <f t="shared" si="12"/>
        <v>5.7081477730726249</v>
      </c>
      <c r="AD30" s="537">
        <f t="shared" si="13"/>
        <v>-100</v>
      </c>
      <c r="AE30" s="538"/>
      <c r="AF30" s="394" t="str">
        <f t="shared" ref="AF30" si="68">CONCATENATE(TEXT(G30,"0,00.0")," (",TEXT(S30,"0.0"),"%)")</f>
        <v>246,268.8 (-2.6%)</v>
      </c>
      <c r="AG30" s="540" t="str">
        <f t="shared" si="14"/>
        <v>231,634.1 (-5.9%)</v>
      </c>
      <c r="AH30" s="671" t="str">
        <f t="shared" si="15"/>
        <v>272,006.1 (17.4%)</v>
      </c>
      <c r="AI30" s="671" t="str">
        <f t="shared" si="16"/>
        <v>287,424.9 (5.7%)</v>
      </c>
      <c r="AJ30" s="671" t="str">
        <f t="shared" si="17"/>
        <v>285,074.3 (-0.8%)</v>
      </c>
      <c r="AK30" s="671" t="str">
        <f t="shared" si="18"/>
        <v>300,739.8 (5.5%)</v>
      </c>
      <c r="AL30" s="671" t="str">
        <f t="shared" si="19"/>
        <v>339,635.0 (12.9%)</v>
      </c>
      <c r="AM30" s="671" t="str">
        <f t="shared" si="19"/>
        <v>0.0 (0.0%)</v>
      </c>
    </row>
    <row r="31" spans="1:39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  <c r="AA31" s="324"/>
      <c r="AB31" s="498"/>
      <c r="AC31" s="498"/>
      <c r="AD31" s="498"/>
      <c r="AE31" s="324"/>
    </row>
    <row r="32" spans="1:39" s="517" customFormat="1" ht="14.1" customHeight="1">
      <c r="A32" s="377"/>
      <c r="B32" s="379"/>
      <c r="C32" s="498" t="s">
        <v>688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  <c r="AA32" s="324"/>
      <c r="AB32" s="498"/>
      <c r="AC32" s="498"/>
      <c r="AD32" s="498"/>
      <c r="AE32" s="511"/>
    </row>
    <row r="33" spans="1:39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512">
        <v>2559</v>
      </c>
      <c r="Q33" s="512">
        <v>2560</v>
      </c>
      <c r="R33" s="512">
        <v>2561</v>
      </c>
      <c r="S33" s="51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  <c r="AB33" s="502" t="s">
        <v>689</v>
      </c>
      <c r="AC33" s="512" t="s">
        <v>38</v>
      </c>
      <c r="AD33" s="512" t="s">
        <v>690</v>
      </c>
      <c r="AE33" s="513"/>
      <c r="AF33" s="293">
        <v>2562</v>
      </c>
      <c r="AG33" s="501">
        <v>2563</v>
      </c>
      <c r="AH33" s="501">
        <v>2564</v>
      </c>
      <c r="AI33" s="502">
        <v>2565</v>
      </c>
      <c r="AJ33" s="502">
        <v>2566</v>
      </c>
      <c r="AK33" s="502">
        <v>2567</v>
      </c>
      <c r="AL33" s="502">
        <v>2568</v>
      </c>
      <c r="AM33" s="502">
        <v>2569</v>
      </c>
    </row>
    <row r="34" spans="1:39" ht="11.1" customHeight="1">
      <c r="B34" s="379">
        <v>1</v>
      </c>
      <c r="C34" s="338" t="s">
        <v>669</v>
      </c>
      <c r="D34" s="506">
        <v>15487.15</v>
      </c>
      <c r="E34" s="506">
        <v>16239.77</v>
      </c>
      <c r="F34" s="506">
        <v>20201.05</v>
      </c>
      <c r="G34" s="371">
        <v>22991.02</v>
      </c>
      <c r="H34" s="536">
        <v>21011.620502000002</v>
      </c>
      <c r="I34" s="536">
        <v>19736.71</v>
      </c>
      <c r="J34" s="506">
        <v>23159.8</v>
      </c>
      <c r="K34" s="506">
        <v>24765.05</v>
      </c>
      <c r="L34" s="506">
        <v>25183.62</v>
      </c>
      <c r="M34" s="506">
        <v>26962.71</v>
      </c>
      <c r="N34" s="506">
        <v>34876.49</v>
      </c>
      <c r="O34" s="507"/>
      <c r="P34" s="514">
        <v>-12.293066422620214</v>
      </c>
      <c r="Q34" s="514">
        <f t="shared" ref="Q34:Z38" si="69">((E34/D34)-1)*100</f>
        <v>4.8596417029602046</v>
      </c>
      <c r="R34" s="514">
        <f t="shared" si="69"/>
        <v>24.392463686369936</v>
      </c>
      <c r="S34" s="514">
        <f t="shared" si="69"/>
        <v>13.811014773984521</v>
      </c>
      <c r="T34" s="514">
        <f t="shared" si="69"/>
        <v>-8.6094462011689679</v>
      </c>
      <c r="U34" s="514">
        <f t="shared" si="69"/>
        <v>-6.0676448152994666</v>
      </c>
      <c r="V34" s="514">
        <f t="shared" si="69"/>
        <v>17.343772087647835</v>
      </c>
      <c r="W34" s="514">
        <f t="shared" si="69"/>
        <v>6.931191115640023</v>
      </c>
      <c r="X34" s="514">
        <f t="shared" si="69"/>
        <v>1.6901641628020103</v>
      </c>
      <c r="Y34" s="514">
        <f t="shared" si="69"/>
        <v>7.0644728597397899</v>
      </c>
      <c r="Z34" s="514">
        <f t="shared" si="69"/>
        <v>29.350833057953007</v>
      </c>
      <c r="AB34" s="531">
        <f>AVERAGE(I34:M34)</f>
        <v>23961.577999999998</v>
      </c>
      <c r="AC34" s="514">
        <f>_xlfn.RRI(4,I34,M34)*100</f>
        <v>8.1115752164906407</v>
      </c>
      <c r="AD34" s="514">
        <f>N34/AB34*100-100</f>
        <v>45.551724514971426</v>
      </c>
      <c r="AE34" s="515"/>
      <c r="AF34" s="390" t="str">
        <f>CONCATENATE(TEXT(G34,"0,00.0")," (",TEXT(S34,"0.0"),"%)")</f>
        <v>22,991.0 (13.8%)</v>
      </c>
      <c r="AG34" s="518" t="str">
        <f t="shared" ref="AG34:AM34" si="70">CONCATENATE(FIXED(H34,1)," (",FIXED(T34,1),"%)")</f>
        <v>21,011.6 (-8.6%)</v>
      </c>
      <c r="AH34" s="667" t="str">
        <f t="shared" si="70"/>
        <v>19,736.7 (-6.1%)</v>
      </c>
      <c r="AI34" s="667" t="str">
        <f t="shared" si="70"/>
        <v>23,159.8 (17.3%)</v>
      </c>
      <c r="AJ34" s="667" t="str">
        <f t="shared" si="70"/>
        <v>24,765.1 (6.9%)</v>
      </c>
      <c r="AK34" s="667" t="str">
        <f t="shared" si="70"/>
        <v>25,183.6 (1.7%)</v>
      </c>
      <c r="AL34" s="667" t="str">
        <f t="shared" si="70"/>
        <v>26,962.7 (7.1%)</v>
      </c>
      <c r="AM34" s="667" t="str">
        <f t="shared" si="70"/>
        <v>34,876.5 (29.4%)</v>
      </c>
    </row>
    <row r="35" spans="1:39" ht="10.8" customHeight="1">
      <c r="B35" s="379">
        <v>2</v>
      </c>
      <c r="C35" s="338" t="s">
        <v>670</v>
      </c>
      <c r="D35" s="506">
        <v>14007.7</v>
      </c>
      <c r="E35" s="506">
        <v>16756.86</v>
      </c>
      <c r="F35" s="506">
        <v>19484.5</v>
      </c>
      <c r="G35" s="311">
        <v>17496.150000000001</v>
      </c>
      <c r="H35" s="531">
        <v>16575.878762</v>
      </c>
      <c r="I35" s="531">
        <v>19993.060000000001</v>
      </c>
      <c r="J35" s="506">
        <v>23230.26</v>
      </c>
      <c r="K35" s="506">
        <v>23190.35</v>
      </c>
      <c r="L35" s="506">
        <v>23777.360000000001</v>
      </c>
      <c r="M35" s="506">
        <v>24486.52</v>
      </c>
      <c r="N35" s="506">
        <v>32273.294398170801</v>
      </c>
      <c r="O35" s="507"/>
      <c r="P35" s="516">
        <v>-16.815475218402653</v>
      </c>
      <c r="Q35" s="516">
        <f t="shared" si="69"/>
        <v>19.626062808312561</v>
      </c>
      <c r="R35" s="516">
        <f t="shared" si="69"/>
        <v>16.277751320951527</v>
      </c>
      <c r="S35" s="516">
        <f t="shared" si="69"/>
        <v>-10.204778156996575</v>
      </c>
      <c r="T35" s="516">
        <f t="shared" si="69"/>
        <v>-5.2598499555616574</v>
      </c>
      <c r="U35" s="516">
        <f t="shared" si="69"/>
        <v>20.615385084945515</v>
      </c>
      <c r="V35" s="516">
        <f t="shared" si="69"/>
        <v>16.191618491616566</v>
      </c>
      <c r="W35" s="516">
        <f t="shared" si="69"/>
        <v>-0.17180177923105111</v>
      </c>
      <c r="X35" s="516">
        <f t="shared" si="69"/>
        <v>2.5312683939656022</v>
      </c>
      <c r="Y35" s="516">
        <f t="shared" si="69"/>
        <v>2.9825010009521646</v>
      </c>
      <c r="Z35" s="516">
        <f>((N35/M35)-1)*100</f>
        <v>31.800249272541791</v>
      </c>
      <c r="AB35" s="531">
        <f t="shared" ref="AB35:AB60" si="71">AVERAGE(I35:M35)</f>
        <v>22935.510000000002</v>
      </c>
      <c r="AC35" s="516">
        <f t="shared" ref="AC35:AC60" si="72">_xlfn.RRI(4,I35,M35)*100</f>
        <v>5.1990819092360363</v>
      </c>
      <c r="AD35" s="516">
        <f t="shared" ref="AD35:AD60" si="73">N35/AB35*100-100</f>
        <v>40.713218926332132</v>
      </c>
      <c r="AE35" s="515"/>
      <c r="AF35" s="391" t="str">
        <f t="shared" ref="AF35:AF58" si="74">CONCATENATE(TEXT(G35,"0,00.0")," (",TEXT(S35,"0.0"),"%)")</f>
        <v>17,496.2 (-10.2%)</v>
      </c>
      <c r="AG35" s="520" t="str">
        <f t="shared" ref="AG35:AG60" si="75">CONCATENATE(FIXED(H35,1)," (",FIXED(T35,1),"%)")</f>
        <v>16,575.9 (-5.3%)</v>
      </c>
      <c r="AH35" s="668" t="str">
        <f t="shared" ref="AH35:AH60" si="76">CONCATENATE(FIXED(I35,1)," (",FIXED(U35,1),"%)")</f>
        <v>19,993.1 (20.6%)</v>
      </c>
      <c r="AI35" s="668" t="str">
        <f t="shared" ref="AI35:AI60" si="77">CONCATENATE(FIXED(J35,1)," (",FIXED(V35,1),"%)")</f>
        <v>23,230.3 (16.2%)</v>
      </c>
      <c r="AJ35" s="668" t="str">
        <f t="shared" ref="AJ35:AJ60" si="78">CONCATENATE(FIXED(K35,1)," (",FIXED(W35,1),"%)")</f>
        <v>23,190.4 (-0.2%)</v>
      </c>
      <c r="AK35" s="668" t="str">
        <f t="shared" ref="AK35:AK60" si="79">CONCATENATE(FIXED(L35,1)," (",FIXED(X35,1),"%)")</f>
        <v>23,777.4 (2.5%)</v>
      </c>
      <c r="AL35" s="668" t="str">
        <f t="shared" ref="AL35:AM60" si="80">CONCATENATE(FIXED(M35,1)," (",FIXED(Y35,1),"%)")</f>
        <v>24,486.5 (3.0%)</v>
      </c>
      <c r="AM35" s="668" t="str">
        <f t="shared" si="80"/>
        <v>32,273.3 (31.8%)</v>
      </c>
    </row>
    <row r="36" spans="1:39" customFormat="1" ht="12" customHeight="1">
      <c r="A36" s="380">
        <v>2</v>
      </c>
      <c r="B36" s="381"/>
      <c r="C36" s="339" t="s">
        <v>685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>
        <f>N34+N35</f>
        <v>67149.784398170799</v>
      </c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516">
        <f>((N36/M36)-1)*100</f>
        <v>30.516597426571401</v>
      </c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43.185402893609961</v>
      </c>
      <c r="AE36" s="387"/>
      <c r="AF36" s="389" t="str">
        <f t="shared" si="74"/>
        <v>40,487.2 (2.0%)</v>
      </c>
      <c r="AG36" s="496" t="str">
        <f t="shared" si="75"/>
        <v>37,587.5 (-7.2%)</v>
      </c>
      <c r="AH36" s="496" t="str">
        <f t="shared" si="76"/>
        <v>39,729.8 (5.7%)</v>
      </c>
      <c r="AI36" s="496" t="str">
        <f t="shared" si="77"/>
        <v>46,390.1 (16.8%)</v>
      </c>
      <c r="AJ36" s="496" t="str">
        <f t="shared" si="78"/>
        <v>47,955.4 (3.4%)</v>
      </c>
      <c r="AK36" s="496" t="str">
        <f t="shared" si="79"/>
        <v>48,961.0 (2.1%)</v>
      </c>
      <c r="AL36" s="496" t="str">
        <f t="shared" si="80"/>
        <v>51,449.2 (5.1%)</v>
      </c>
      <c r="AM36" s="496" t="str">
        <f t="shared" si="80"/>
        <v>67,149.8 (30.5%)</v>
      </c>
    </row>
    <row r="37" spans="1:39" ht="11.1" customHeight="1">
      <c r="B37" s="379">
        <v>3</v>
      </c>
      <c r="C37" s="338" t="s">
        <v>671</v>
      </c>
      <c r="D37" s="506">
        <v>16160.27</v>
      </c>
      <c r="E37" s="506">
        <v>19091.53</v>
      </c>
      <c r="F37" s="506">
        <v>21042.3</v>
      </c>
      <c r="G37" s="311">
        <v>19411.560000000001</v>
      </c>
      <c r="H37" s="531">
        <v>20591.356414000002</v>
      </c>
      <c r="I37" s="531">
        <v>23225.99</v>
      </c>
      <c r="J37" s="506">
        <v>26813.01</v>
      </c>
      <c r="K37" s="506">
        <v>24715.35</v>
      </c>
      <c r="L37" s="506">
        <v>25936.55</v>
      </c>
      <c r="M37" s="506">
        <v>28362.54</v>
      </c>
      <c r="N37" s="506"/>
      <c r="O37" s="507"/>
      <c r="P37" s="516">
        <v>-6.929222468845408</v>
      </c>
      <c r="Q37" s="516">
        <f t="shared" si="69"/>
        <v>18.138682088851233</v>
      </c>
      <c r="R37" s="516">
        <f t="shared" si="69"/>
        <v>10.217986719765261</v>
      </c>
      <c r="S37" s="516">
        <f t="shared" si="69"/>
        <v>-7.7498182232930706</v>
      </c>
      <c r="T37" s="516">
        <f t="shared" si="69"/>
        <v>6.0778031956215894</v>
      </c>
      <c r="U37" s="516">
        <f t="shared" si="69"/>
        <v>12.794852039027017</v>
      </c>
      <c r="V37" s="516">
        <f t="shared" si="69"/>
        <v>15.443991838453375</v>
      </c>
      <c r="W37" s="516">
        <f t="shared" si="69"/>
        <v>-7.8232917527722545</v>
      </c>
      <c r="X37" s="516">
        <f t="shared" si="69"/>
        <v>4.9410588965966618</v>
      </c>
      <c r="Y37" s="516">
        <f t="shared" si="69"/>
        <v>9.353557045944827</v>
      </c>
      <c r="Z37" s="516"/>
      <c r="AB37" s="531">
        <f t="shared" si="71"/>
        <v>25810.688000000002</v>
      </c>
      <c r="AC37" s="516">
        <f t="shared" si="72"/>
        <v>5.1217837741691419</v>
      </c>
      <c r="AD37" s="516">
        <f t="shared" si="73"/>
        <v>-100</v>
      </c>
      <c r="AE37" s="515"/>
      <c r="AF37" s="391" t="str">
        <f t="shared" si="74"/>
        <v>19,411.6 (-7.7%)</v>
      </c>
      <c r="AG37" s="520" t="str">
        <f t="shared" si="75"/>
        <v>20,591.4 (6.1%)</v>
      </c>
      <c r="AH37" s="668" t="str">
        <f t="shared" si="76"/>
        <v>23,226.0 (12.8%)</v>
      </c>
      <c r="AI37" s="668" t="str">
        <f t="shared" si="77"/>
        <v>26,813.0 (15.4%)</v>
      </c>
      <c r="AJ37" s="668" t="str">
        <f t="shared" si="78"/>
        <v>24,715.4 (-7.8%)</v>
      </c>
      <c r="AK37" s="668" t="str">
        <f t="shared" si="79"/>
        <v>25,936.6 (4.9%)</v>
      </c>
      <c r="AL37" s="668" t="str">
        <f t="shared" si="80"/>
        <v>28,362.5 (9.4%)</v>
      </c>
      <c r="AM37" s="668" t="str">
        <f t="shared" si="80"/>
        <v>0.0 (0.0%)</v>
      </c>
    </row>
    <row r="38" spans="1:39" ht="11.1" customHeight="1">
      <c r="A38" s="382"/>
      <c r="B38" s="383"/>
      <c r="C38" s="340" t="s">
        <v>8</v>
      </c>
      <c r="D38" s="522">
        <f t="shared" ref="D38" si="84">+D34+D35+D37</f>
        <v>45655.119999999995</v>
      </c>
      <c r="E38" s="522">
        <f t="shared" ref="E38" si="85">+E34+E35+E37</f>
        <v>52088.160000000003</v>
      </c>
      <c r="F38" s="522">
        <f t="shared" ref="F38:M38" si="86">+F34+F35+F37</f>
        <v>60727.850000000006</v>
      </c>
      <c r="G38" s="314">
        <f t="shared" si="86"/>
        <v>59898.729999999996</v>
      </c>
      <c r="H38" s="522">
        <f t="shared" si="86"/>
        <v>58178.855678</v>
      </c>
      <c r="I38" s="522">
        <f t="shared" si="86"/>
        <v>62955.760000000009</v>
      </c>
      <c r="J38" s="522">
        <f t="shared" si="86"/>
        <v>73203.069999999992</v>
      </c>
      <c r="K38" s="522">
        <f t="shared" si="86"/>
        <v>72670.75</v>
      </c>
      <c r="L38" s="522">
        <f t="shared" si="86"/>
        <v>74897.53</v>
      </c>
      <c r="M38" s="522">
        <f t="shared" si="86"/>
        <v>79811.76999999999</v>
      </c>
      <c r="N38" s="522"/>
      <c r="O38" s="523"/>
      <c r="P38" s="524">
        <v>-11.965641719711151</v>
      </c>
      <c r="Q38" s="524">
        <f t="shared" si="69"/>
        <v>14.090511644696168</v>
      </c>
      <c r="R38" s="524">
        <f t="shared" si="69"/>
        <v>16.586667680332724</v>
      </c>
      <c r="S38" s="524">
        <f t="shared" si="69"/>
        <v>-1.3653043867023262</v>
      </c>
      <c r="T38" s="524">
        <f t="shared" si="69"/>
        <v>-2.871303485065535</v>
      </c>
      <c r="U38" s="524">
        <f t="shared" si="69"/>
        <v>8.2107223772817761</v>
      </c>
      <c r="V38" s="524">
        <f t="shared" si="69"/>
        <v>16.277001500736365</v>
      </c>
      <c r="W38" s="524">
        <f t="shared" si="69"/>
        <v>-0.72718261679460827</v>
      </c>
      <c r="X38" s="524">
        <f t="shared" si="69"/>
        <v>3.0642039610159433</v>
      </c>
      <c r="Y38" s="524">
        <f t="shared" si="69"/>
        <v>6.5612844642540136</v>
      </c>
      <c r="Z38" s="524"/>
      <c r="AB38" s="522">
        <f t="shared" si="71"/>
        <v>72707.775999999998</v>
      </c>
      <c r="AC38" s="524">
        <f t="shared" si="72"/>
        <v>6.1103795091562052</v>
      </c>
      <c r="AD38" s="524">
        <f t="shared" si="73"/>
        <v>-100</v>
      </c>
      <c r="AE38" s="515"/>
      <c r="AF38" s="392" t="str">
        <f t="shared" si="74"/>
        <v>59,898.7 (-1.4%)</v>
      </c>
      <c r="AG38" s="526" t="str">
        <f t="shared" si="75"/>
        <v>58,178.9 (-2.9%)</v>
      </c>
      <c r="AH38" s="669" t="str">
        <f t="shared" si="76"/>
        <v>62,955.8 (8.2%)</v>
      </c>
      <c r="AI38" s="669" t="str">
        <f t="shared" si="77"/>
        <v>73,203.1 (16.3%)</v>
      </c>
      <c r="AJ38" s="669" t="str">
        <f t="shared" si="78"/>
        <v>72,670.8 (-0.7%)</v>
      </c>
      <c r="AK38" s="669" t="str">
        <f t="shared" si="79"/>
        <v>74,897.5 (3.1%)</v>
      </c>
      <c r="AL38" s="669" t="str">
        <f t="shared" si="80"/>
        <v>79,811.8 (6.6%)</v>
      </c>
      <c r="AM38" s="669" t="str">
        <f t="shared" si="80"/>
        <v>0.0 (0.0%)</v>
      </c>
    </row>
    <row r="39" spans="1:39" ht="11.1" customHeight="1">
      <c r="B39" s="379">
        <v>4</v>
      </c>
      <c r="C39" s="338" t="s">
        <v>672</v>
      </c>
      <c r="D39" s="506">
        <v>14828.49</v>
      </c>
      <c r="E39" s="506">
        <v>16679.54</v>
      </c>
      <c r="F39" s="506">
        <v>20160.330000000002</v>
      </c>
      <c r="G39" s="311">
        <v>19901.03</v>
      </c>
      <c r="H39" s="531">
        <v>16377.164663</v>
      </c>
      <c r="I39" s="531">
        <v>20934.439999999999</v>
      </c>
      <c r="J39" s="506">
        <v>25005.82</v>
      </c>
      <c r="K39" s="506">
        <v>22984.58</v>
      </c>
      <c r="L39" s="506">
        <v>24935.759999999998</v>
      </c>
      <c r="M39" s="506">
        <v>28688.09</v>
      </c>
      <c r="N39" s="506"/>
      <c r="O39" s="507"/>
      <c r="P39" s="516">
        <v>-14.892953934205499</v>
      </c>
      <c r="Q39" s="516">
        <f t="shared" ref="Q39:U42" si="87">((E39/D39)-1)*100</f>
        <v>12.483064695056623</v>
      </c>
      <c r="R39" s="516">
        <f t="shared" si="87"/>
        <v>20.868621077080075</v>
      </c>
      <c r="S39" s="516">
        <f t="shared" si="87"/>
        <v>-1.2861892637670236</v>
      </c>
      <c r="T39" s="516">
        <f t="shared" si="87"/>
        <v>-17.706949524723093</v>
      </c>
      <c r="U39" s="516">
        <f t="shared" si="87"/>
        <v>27.827010540450825</v>
      </c>
      <c r="V39" s="516">
        <v>19.5</v>
      </c>
      <c r="W39" s="516">
        <f t="shared" ref="W39:W60" si="88">((K39/J39)-1)*100</f>
        <v>-8.0830782593812049</v>
      </c>
      <c r="X39" s="516">
        <f t="shared" ref="X39:X60" si="89">((L39/K39)-1)*100</f>
        <v>8.4890826806493624</v>
      </c>
      <c r="Y39" s="516">
        <f t="shared" ref="Y39:Y60" si="90">((M39/L39)-1)*100</f>
        <v>15.047987308187128</v>
      </c>
      <c r="Z39" s="516"/>
      <c r="AB39" s="531">
        <f t="shared" si="71"/>
        <v>24509.737999999998</v>
      </c>
      <c r="AC39" s="516">
        <f t="shared" si="72"/>
        <v>8.1957176020589273</v>
      </c>
      <c r="AD39" s="516">
        <f t="shared" si="73"/>
        <v>-100</v>
      </c>
      <c r="AE39" s="515"/>
      <c r="AF39" s="391" t="str">
        <f t="shared" si="74"/>
        <v>19,901.0 (-1.3%)</v>
      </c>
      <c r="AG39" s="520" t="str">
        <f t="shared" si="75"/>
        <v>16,377.2 (-17.7%)</v>
      </c>
      <c r="AH39" s="668" t="str">
        <f t="shared" si="76"/>
        <v>20,934.4 (27.8%)</v>
      </c>
      <c r="AI39" s="668" t="str">
        <f t="shared" si="77"/>
        <v>25,005.8 (19.5%)</v>
      </c>
      <c r="AJ39" s="668" t="str">
        <f t="shared" si="78"/>
        <v>22,984.6 (-8.1%)</v>
      </c>
      <c r="AK39" s="668" t="str">
        <f t="shared" si="79"/>
        <v>24,935.8 (8.5%)</v>
      </c>
      <c r="AL39" s="668" t="str">
        <f t="shared" si="80"/>
        <v>28,688.1 (15.0%)</v>
      </c>
      <c r="AM39" s="668" t="str">
        <f t="shared" si="80"/>
        <v>0.0 (0.0%)</v>
      </c>
    </row>
    <row r="40" spans="1:39" customFormat="1" ht="11.1" hidden="1" customHeight="1">
      <c r="A40" s="380">
        <v>4</v>
      </c>
      <c r="B40" s="384"/>
      <c r="C40" s="339" t="s">
        <v>673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16">
        <v>-12.701794687973022</v>
      </c>
      <c r="Q40" s="616">
        <f t="shared" si="87"/>
        <v>13.696421228825484</v>
      </c>
      <c r="R40" s="616">
        <f t="shared" si="87"/>
        <v>17.625251389824005</v>
      </c>
      <c r="S40" s="616">
        <f t="shared" si="87"/>
        <v>-1.3455859681847371</v>
      </c>
      <c r="T40" s="616">
        <f t="shared" si="87"/>
        <v>-6.5711220923471476</v>
      </c>
      <c r="U40" s="616">
        <f t="shared" si="87"/>
        <v>12.519686024425503</v>
      </c>
      <c r="V40" s="616">
        <f t="shared" ref="V40:V46" si="94">((J40/I40)-1)*100</f>
        <v>17.068370322159176</v>
      </c>
      <c r="W40" s="616">
        <f t="shared" si="88"/>
        <v>-2.6001312101175178</v>
      </c>
      <c r="X40" s="616">
        <f t="shared" si="89"/>
        <v>4.3677231577163411</v>
      </c>
      <c r="Y40" s="616">
        <f t="shared" si="90"/>
        <v>8.6810421653939152</v>
      </c>
      <c r="Z40" s="616"/>
      <c r="AA40" s="312"/>
      <c r="AB40" s="314">
        <f t="shared" si="71"/>
        <v>97217.513999999996</v>
      </c>
      <c r="AC40" s="616">
        <f t="shared" si="72"/>
        <v>6.6422960425136957</v>
      </c>
      <c r="AD40" s="616">
        <f t="shared" si="73"/>
        <v>-100</v>
      </c>
      <c r="AE40" s="387"/>
      <c r="AF40" s="389" t="str">
        <f t="shared" si="74"/>
        <v>79,799.8 (-1.3%)</v>
      </c>
      <c r="AG40" s="496" t="str">
        <f t="shared" si="75"/>
        <v>74,556.0 (-6.6%)</v>
      </c>
      <c r="AH40" s="496" t="str">
        <f t="shared" si="76"/>
        <v>83,890.2 (12.5%)</v>
      </c>
      <c r="AI40" s="496" t="str">
        <f t="shared" si="77"/>
        <v>98,208.9 (17.1%)</v>
      </c>
      <c r="AJ40" s="496" t="str">
        <f t="shared" si="78"/>
        <v>95,655.3 (-2.6%)</v>
      </c>
      <c r="AK40" s="496" t="str">
        <f t="shared" si="79"/>
        <v>99,833.3 (4.4%)</v>
      </c>
      <c r="AL40" s="496" t="str">
        <f t="shared" si="80"/>
        <v>108,499.9 (8.7%)</v>
      </c>
      <c r="AM40" s="496" t="str">
        <f t="shared" si="80"/>
        <v>0.0 (0.0%)</v>
      </c>
    </row>
    <row r="41" spans="1:39" ht="11.1" customHeight="1">
      <c r="B41" s="379">
        <v>5</v>
      </c>
      <c r="C41" s="338" t="s">
        <v>674</v>
      </c>
      <c r="D41" s="506">
        <v>16054.84</v>
      </c>
      <c r="E41" s="506">
        <v>18843.990000000002</v>
      </c>
      <c r="F41" s="506">
        <v>20979.1</v>
      </c>
      <c r="G41" s="311">
        <v>20709.259999999998</v>
      </c>
      <c r="H41" s="531">
        <v>13612.213686999999</v>
      </c>
      <c r="I41" s="531">
        <v>22057.09</v>
      </c>
      <c r="J41" s="506">
        <v>27044.63</v>
      </c>
      <c r="K41" s="506">
        <v>25967.47</v>
      </c>
      <c r="L41" s="506">
        <v>25367.31</v>
      </c>
      <c r="M41" s="506">
        <v>29639</v>
      </c>
      <c r="N41" s="506"/>
      <c r="O41" s="523"/>
      <c r="P41" s="516">
        <v>0.34168386960888864</v>
      </c>
      <c r="Q41" s="516">
        <f t="shared" si="87"/>
        <v>17.372642766916414</v>
      </c>
      <c r="R41" s="516">
        <f t="shared" si="87"/>
        <v>11.33045602337932</v>
      </c>
      <c r="S41" s="516">
        <f t="shared" si="87"/>
        <v>-1.2862324885242971</v>
      </c>
      <c r="T41" s="516">
        <f t="shared" si="87"/>
        <v>-34.269917481358583</v>
      </c>
      <c r="U41" s="516">
        <f t="shared" si="87"/>
        <v>62.038963736405826</v>
      </c>
      <c r="V41" s="516">
        <f t="shared" si="94"/>
        <v>22.611958331765436</v>
      </c>
      <c r="W41" s="516">
        <f t="shared" si="88"/>
        <v>-3.9828978987695551</v>
      </c>
      <c r="X41" s="516">
        <f t="shared" si="89"/>
        <v>-2.3111993582740298</v>
      </c>
      <c r="Y41" s="516">
        <f t="shared" si="90"/>
        <v>16.839349540806637</v>
      </c>
      <c r="Z41" s="516"/>
      <c r="AB41" s="531">
        <f t="shared" si="71"/>
        <v>26015.1</v>
      </c>
      <c r="AC41" s="516">
        <f t="shared" si="72"/>
        <v>7.6660630686184561</v>
      </c>
      <c r="AD41" s="516">
        <f t="shared" si="73"/>
        <v>-100</v>
      </c>
      <c r="AE41" s="515"/>
      <c r="AF41" s="391" t="str">
        <f t="shared" si="74"/>
        <v>20,709.3 (-1.3%)</v>
      </c>
      <c r="AG41" s="520" t="str">
        <f t="shared" si="75"/>
        <v>13,612.2 (-34.3%)</v>
      </c>
      <c r="AH41" s="668" t="str">
        <f t="shared" si="76"/>
        <v>22,057.1 (62.0%)</v>
      </c>
      <c r="AI41" s="668" t="str">
        <f t="shared" si="77"/>
        <v>27,044.6 (22.6%)</v>
      </c>
      <c r="AJ41" s="668" t="str">
        <f t="shared" si="78"/>
        <v>25,967.5 (-4.0%)</v>
      </c>
      <c r="AK41" s="668" t="str">
        <f t="shared" si="79"/>
        <v>25,367.3 (-2.3%)</v>
      </c>
      <c r="AL41" s="668" t="str">
        <f t="shared" si="80"/>
        <v>29,639.0 (16.8%)</v>
      </c>
      <c r="AM41" s="668" t="str">
        <f t="shared" si="80"/>
        <v>0.0 (0.0%)</v>
      </c>
    </row>
    <row r="42" spans="1:39" s="628" customFormat="1" ht="11.1" hidden="1" customHeight="1">
      <c r="A42" s="619">
        <v>5</v>
      </c>
      <c r="B42" s="620"/>
      <c r="C42" s="621" t="s">
        <v>675</v>
      </c>
      <c r="D42" s="623">
        <f t="shared" ref="D42" si="95">+D38+D39+D41</f>
        <v>76538.45</v>
      </c>
      <c r="E42" s="623">
        <f t="shared" ref="E42" si="96">+E38+E39+E41</f>
        <v>87611.690000000017</v>
      </c>
      <c r="F42" s="623">
        <f t="shared" ref="F42:M42" si="97">+F38+F39+F41</f>
        <v>101867.28</v>
      </c>
      <c r="G42" s="314">
        <f t="shared" si="97"/>
        <v>100509.01999999999</v>
      </c>
      <c r="H42" s="623">
        <f t="shared" si="97"/>
        <v>88168.234027999992</v>
      </c>
      <c r="I42" s="623">
        <f t="shared" si="97"/>
        <v>105947.29000000001</v>
      </c>
      <c r="J42" s="623">
        <f t="shared" si="97"/>
        <v>125253.51999999999</v>
      </c>
      <c r="K42" s="623">
        <f t="shared" si="97"/>
        <v>121622.8</v>
      </c>
      <c r="L42" s="623">
        <f t="shared" si="97"/>
        <v>125200.59999999999</v>
      </c>
      <c r="M42" s="623">
        <f t="shared" si="97"/>
        <v>138138.85999999999</v>
      </c>
      <c r="N42" s="623"/>
      <c r="O42" s="622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16">
        <f t="shared" si="87"/>
        <v>20.164922398642847</v>
      </c>
      <c r="V42" s="616">
        <f t="shared" si="94"/>
        <v>18.22248591728961</v>
      </c>
      <c r="W42" s="616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29"/>
      <c r="AB42" s="623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26"/>
      <c r="AF42" s="389" t="str">
        <f t="shared" si="74"/>
        <v>100,509.0 (-1.3%)</v>
      </c>
      <c r="AG42" s="627" t="str">
        <f t="shared" si="75"/>
        <v>88,168.2 (-12.3%)</v>
      </c>
      <c r="AH42" s="627" t="str">
        <f t="shared" si="76"/>
        <v>105,947.3 (20.2%)</v>
      </c>
      <c r="AI42" s="627" t="str">
        <f t="shared" si="77"/>
        <v>125,253.5 (18.2%)</v>
      </c>
      <c r="AJ42" s="627" t="str">
        <f t="shared" si="78"/>
        <v>121,622.8 (-2.9%)</v>
      </c>
      <c r="AK42" s="627" t="str">
        <f t="shared" si="79"/>
        <v>125,200.6 (2.9%)</v>
      </c>
      <c r="AL42" s="627" t="str">
        <f t="shared" si="80"/>
        <v>138,138.9 (10.3%)</v>
      </c>
      <c r="AM42" s="627" t="str">
        <f t="shared" si="80"/>
        <v>0.0 (0.0%)</v>
      </c>
    </row>
    <row r="43" spans="1:39" ht="11.1" customHeight="1">
      <c r="B43" s="379">
        <v>6</v>
      </c>
      <c r="C43" s="338" t="s">
        <v>676</v>
      </c>
      <c r="D43" s="528">
        <v>16146.2</v>
      </c>
      <c r="E43" s="528">
        <v>18227.05</v>
      </c>
      <c r="F43" s="528">
        <v>20094.14</v>
      </c>
      <c r="G43" s="300">
        <v>18102.21</v>
      </c>
      <c r="H43" s="527">
        <v>14799.4557</v>
      </c>
      <c r="I43" s="527">
        <v>22560.32</v>
      </c>
      <c r="J43" s="528">
        <v>27600.03</v>
      </c>
      <c r="K43" s="528">
        <v>24499.09</v>
      </c>
      <c r="L43" s="528">
        <v>24393.32</v>
      </c>
      <c r="M43" s="528">
        <v>27417.03</v>
      </c>
      <c r="N43" s="528"/>
      <c r="O43" s="507"/>
      <c r="P43" s="516">
        <v>-10.305466488013092</v>
      </c>
      <c r="Q43" s="516">
        <f t="shared" ref="Q43:Q59" si="98">((E43/D43)-1)*100</f>
        <v>12.88755248913056</v>
      </c>
      <c r="R43" s="516">
        <f t="shared" ref="R43:R59" si="99">((F43/E43)-1)*100</f>
        <v>10.243511703758967</v>
      </c>
      <c r="S43" s="516">
        <f t="shared" ref="S43:S59" si="100">((G43/F43)-1)*100</f>
        <v>-9.9129895581497873</v>
      </c>
      <c r="T43" s="516">
        <v>-18.3</v>
      </c>
      <c r="U43" s="516">
        <f t="shared" ref="U43:U60" si="101">((I43/H43)-1)*100</f>
        <v>52.440200891982805</v>
      </c>
      <c r="V43" s="516">
        <f t="shared" si="94"/>
        <v>22.338823208181434</v>
      </c>
      <c r="W43" s="516">
        <f t="shared" si="88"/>
        <v>-11.235277642814157</v>
      </c>
      <c r="X43" s="516">
        <f t="shared" si="89"/>
        <v>-0.43173032141193834</v>
      </c>
      <c r="Y43" s="516">
        <f t="shared" si="90"/>
        <v>12.395647660917009</v>
      </c>
      <c r="Z43" s="516"/>
      <c r="AB43" s="527">
        <f t="shared" si="71"/>
        <v>25293.958000000002</v>
      </c>
      <c r="AC43" s="516">
        <f t="shared" si="72"/>
        <v>4.9950411131840067</v>
      </c>
      <c r="AD43" s="516">
        <f t="shared" si="73"/>
        <v>-100</v>
      </c>
      <c r="AE43" s="515"/>
      <c r="AF43" s="300" t="str">
        <f t="shared" si="74"/>
        <v>18,102.2 (-9.9%)</v>
      </c>
      <c r="AG43" s="529" t="str">
        <f t="shared" si="75"/>
        <v>14,799.5 (-18.3%)</v>
      </c>
      <c r="AH43" s="670" t="str">
        <f t="shared" si="76"/>
        <v>22,560.3 (52.4%)</v>
      </c>
      <c r="AI43" s="670" t="str">
        <f t="shared" si="77"/>
        <v>27,600.0 (22.3%)</v>
      </c>
      <c r="AJ43" s="670" t="str">
        <f t="shared" si="78"/>
        <v>24,499.1 (-11.2%)</v>
      </c>
      <c r="AK43" s="670" t="str">
        <f t="shared" si="79"/>
        <v>24,393.3 (-0.4%)</v>
      </c>
      <c r="AL43" s="670" t="str">
        <f t="shared" si="80"/>
        <v>27,417.0 (12.4%)</v>
      </c>
      <c r="AM43" s="670" t="str">
        <f t="shared" si="80"/>
        <v>0.0 (0.0%)</v>
      </c>
    </row>
    <row r="44" spans="1:39" ht="11.1" customHeight="1">
      <c r="A44" s="382"/>
      <c r="C44" s="340" t="s">
        <v>15</v>
      </c>
      <c r="D44" s="522">
        <f t="shared" ref="D44" si="102">+D39+D41+D43</f>
        <v>47029.53</v>
      </c>
      <c r="E44" s="522">
        <f t="shared" ref="E44:J44" si="103">+E39+E41+E43</f>
        <v>53750.58</v>
      </c>
      <c r="F44" s="522">
        <f t="shared" si="103"/>
        <v>61233.57</v>
      </c>
      <c r="G44" s="314">
        <f t="shared" si="103"/>
        <v>58712.499999999993</v>
      </c>
      <c r="H44" s="522">
        <f t="shared" si="103"/>
        <v>44788.834049999998</v>
      </c>
      <c r="I44" s="522">
        <f t="shared" si="103"/>
        <v>65551.850000000006</v>
      </c>
      <c r="J44" s="522">
        <f t="shared" si="103"/>
        <v>79650.48</v>
      </c>
      <c r="K44" s="522">
        <f t="shared" ref="K44:L44" si="104">+K39+K41+K43</f>
        <v>73451.14</v>
      </c>
      <c r="L44" s="522">
        <f t="shared" si="104"/>
        <v>74696.39</v>
      </c>
      <c r="M44" s="522">
        <f t="shared" ref="M44" si="105">+M39+M41+M43</f>
        <v>85744.12</v>
      </c>
      <c r="N44" s="522"/>
      <c r="O44" s="523"/>
      <c r="P44" s="524">
        <v>-8.5470384637149071</v>
      </c>
      <c r="Q44" s="524">
        <f t="shared" si="98"/>
        <v>14.291127298103978</v>
      </c>
      <c r="R44" s="524">
        <f t="shared" si="99"/>
        <v>13.921691635699563</v>
      </c>
      <c r="S44" s="524">
        <f t="shared" si="100"/>
        <v>-4.1171370540701862</v>
      </c>
      <c r="T44" s="524">
        <f t="shared" ref="T44:T60" si="106">((H44/G44)-1)*100</f>
        <v>-23.714994166489245</v>
      </c>
      <c r="U44" s="524">
        <f t="shared" si="101"/>
        <v>46.357571904687724</v>
      </c>
      <c r="V44" s="524">
        <f t="shared" si="94"/>
        <v>21.50760047199276</v>
      </c>
      <c r="W44" s="524">
        <f t="shared" si="88"/>
        <v>-7.7831797121624362</v>
      </c>
      <c r="X44" s="524">
        <f t="shared" si="89"/>
        <v>1.6953446876386113</v>
      </c>
      <c r="Y44" s="524">
        <f t="shared" si="90"/>
        <v>14.790179284433957</v>
      </c>
      <c r="Z44" s="524"/>
      <c r="AB44" s="522">
        <f t="shared" si="71"/>
        <v>75818.796000000002</v>
      </c>
      <c r="AC44" s="524">
        <f t="shared" si="72"/>
        <v>6.9436121090620251</v>
      </c>
      <c r="AD44" s="524">
        <f t="shared" si="73"/>
        <v>-100</v>
      </c>
      <c r="AE44" s="515"/>
      <c r="AF44" s="392" t="str">
        <f t="shared" si="74"/>
        <v>58,712.5 (-4.1%)</v>
      </c>
      <c r="AG44" s="526" t="str">
        <f t="shared" si="75"/>
        <v>44,788.8 (-23.7%)</v>
      </c>
      <c r="AH44" s="669" t="str">
        <f t="shared" si="76"/>
        <v>65,551.9 (46.4%)</v>
      </c>
      <c r="AI44" s="669" t="str">
        <f t="shared" si="77"/>
        <v>79,650.5 (21.5%)</v>
      </c>
      <c r="AJ44" s="669" t="str">
        <f t="shared" si="78"/>
        <v>73,451.1 (-7.8%)</v>
      </c>
      <c r="AK44" s="669" t="str">
        <f t="shared" si="79"/>
        <v>74,696.4 (1.7%)</v>
      </c>
      <c r="AL44" s="669" t="str">
        <f t="shared" si="80"/>
        <v>85,744.1 (14.8%)</v>
      </c>
      <c r="AM44" s="669" t="str">
        <f t="shared" si="80"/>
        <v>0.0 (0.0%)</v>
      </c>
    </row>
    <row r="45" spans="1:39" ht="11.1" customHeight="1">
      <c r="A45" s="382"/>
      <c r="C45" s="340" t="s">
        <v>16</v>
      </c>
      <c r="D45" s="522">
        <f t="shared" ref="D45" si="107">+D38+D39+D41+D43</f>
        <v>92684.65</v>
      </c>
      <c r="E45" s="522">
        <f t="shared" ref="E45:J45" si="108">+E38+E39+E41+E43</f>
        <v>105838.74000000002</v>
      </c>
      <c r="F45" s="522">
        <f t="shared" si="108"/>
        <v>121961.42</v>
      </c>
      <c r="G45" s="314">
        <f t="shared" si="108"/>
        <v>118611.22999999998</v>
      </c>
      <c r="H45" s="522">
        <f t="shared" si="108"/>
        <v>102967.689728</v>
      </c>
      <c r="I45" s="522">
        <f t="shared" si="108"/>
        <v>128507.61000000002</v>
      </c>
      <c r="J45" s="522">
        <f t="shared" si="108"/>
        <v>152853.54999999999</v>
      </c>
      <c r="K45" s="522">
        <f t="shared" ref="K45:L45" si="109">+K38+K39+K41+K43</f>
        <v>146121.89000000001</v>
      </c>
      <c r="L45" s="522">
        <f t="shared" si="109"/>
        <v>149593.91999999998</v>
      </c>
      <c r="M45" s="522">
        <f t="shared" ref="M45" si="110">+M38+M39+M41+M43</f>
        <v>165555.88999999998</v>
      </c>
      <c r="N45" s="522"/>
      <c r="O45" s="523"/>
      <c r="P45" s="524">
        <v>-10.263551286048179</v>
      </c>
      <c r="Q45" s="524">
        <f t="shared" si="98"/>
        <v>14.192306924609444</v>
      </c>
      <c r="R45" s="524">
        <f t="shared" si="99"/>
        <v>15.233250131284603</v>
      </c>
      <c r="S45" s="524">
        <f t="shared" si="100"/>
        <v>-2.7469260361186465</v>
      </c>
      <c r="T45" s="524">
        <f t="shared" si="106"/>
        <v>-13.188920030590678</v>
      </c>
      <c r="U45" s="524">
        <f t="shared" si="101"/>
        <v>24.803819857924768</v>
      </c>
      <c r="V45" s="524">
        <f t="shared" si="94"/>
        <v>18.945134844543432</v>
      </c>
      <c r="W45" s="524">
        <f t="shared" si="88"/>
        <v>-4.4039932340465544</v>
      </c>
      <c r="X45" s="524">
        <f t="shared" si="89"/>
        <v>2.3761190058518844</v>
      </c>
      <c r="Y45" s="524">
        <f t="shared" si="90"/>
        <v>10.67019969795564</v>
      </c>
      <c r="Z45" s="524"/>
      <c r="AB45" s="522">
        <f t="shared" si="71"/>
        <v>148526.57199999999</v>
      </c>
      <c r="AC45" s="524">
        <f t="shared" si="72"/>
        <v>6.5378547151341282</v>
      </c>
      <c r="AD45" s="524">
        <f t="shared" si="73"/>
        <v>-100</v>
      </c>
      <c r="AE45" s="515"/>
      <c r="AF45" s="392" t="str">
        <f t="shared" si="74"/>
        <v>118,611.2 (-2.7%)</v>
      </c>
      <c r="AG45" s="526" t="str">
        <f t="shared" si="75"/>
        <v>102,967.7 (-13.2%)</v>
      </c>
      <c r="AH45" s="669" t="str">
        <f t="shared" si="76"/>
        <v>128,507.6 (24.8%)</v>
      </c>
      <c r="AI45" s="669" t="str">
        <f t="shared" si="77"/>
        <v>152,853.6 (18.9%)</v>
      </c>
      <c r="AJ45" s="669" t="str">
        <f t="shared" si="78"/>
        <v>146,121.9 (-4.4%)</v>
      </c>
      <c r="AK45" s="669" t="str">
        <f t="shared" si="79"/>
        <v>149,593.9 (2.4%)</v>
      </c>
      <c r="AL45" s="669" t="str">
        <f t="shared" si="80"/>
        <v>165,555.9 (10.7%)</v>
      </c>
      <c r="AM45" s="669" t="str">
        <f t="shared" si="80"/>
        <v>0.0 (0.0%)</v>
      </c>
    </row>
    <row r="46" spans="1:39" ht="11.1" customHeight="1">
      <c r="B46" s="379">
        <v>7</v>
      </c>
      <c r="C46" s="338" t="s">
        <v>677</v>
      </c>
      <c r="D46" s="506">
        <v>16073.99</v>
      </c>
      <c r="E46" s="506">
        <v>18944.53</v>
      </c>
      <c r="F46" s="506">
        <v>20747.78</v>
      </c>
      <c r="G46" s="311">
        <v>21022.92</v>
      </c>
      <c r="H46" s="531">
        <v>15394.782561</v>
      </c>
      <c r="I46" s="531">
        <v>22032.18</v>
      </c>
      <c r="J46" s="506">
        <v>27116.27</v>
      </c>
      <c r="K46" s="506">
        <v>23955.279999999999</v>
      </c>
      <c r="L46" s="506">
        <v>26878.29</v>
      </c>
      <c r="M46" s="506">
        <v>28258.62</v>
      </c>
      <c r="N46" s="506"/>
      <c r="O46" s="507"/>
      <c r="P46" s="516">
        <v>-7.896211560367739</v>
      </c>
      <c r="Q46" s="516">
        <f t="shared" si="98"/>
        <v>17.858291562953553</v>
      </c>
      <c r="R46" s="516">
        <f t="shared" si="99"/>
        <v>9.518578713750081</v>
      </c>
      <c r="S46" s="516">
        <f t="shared" si="100"/>
        <v>1.3261177822398329</v>
      </c>
      <c r="T46" s="516">
        <f t="shared" si="106"/>
        <v>-26.771435361976348</v>
      </c>
      <c r="U46" s="516">
        <f t="shared" si="101"/>
        <v>43.114590366574525</v>
      </c>
      <c r="V46" s="516">
        <f t="shared" si="94"/>
        <v>23.075746476290583</v>
      </c>
      <c r="W46" s="516">
        <f t="shared" si="88"/>
        <v>-11.657171137475775</v>
      </c>
      <c r="X46" s="516">
        <f t="shared" si="89"/>
        <v>12.201944623481765</v>
      </c>
      <c r="Y46" s="516">
        <f t="shared" si="90"/>
        <v>5.1354829492501031</v>
      </c>
      <c r="Z46" s="516"/>
      <c r="AB46" s="531">
        <f t="shared" si="71"/>
        <v>25648.127999999997</v>
      </c>
      <c r="AC46" s="516">
        <f t="shared" si="72"/>
        <v>6.4200281795991465</v>
      </c>
      <c r="AD46" s="516">
        <f t="shared" si="73"/>
        <v>-100</v>
      </c>
      <c r="AE46" s="515"/>
      <c r="AF46" s="391" t="str">
        <f t="shared" si="74"/>
        <v>21,022.9 (1.3%)</v>
      </c>
      <c r="AG46" s="520" t="str">
        <f t="shared" si="75"/>
        <v>15,394.8 (-26.8%)</v>
      </c>
      <c r="AH46" s="668" t="str">
        <f t="shared" si="76"/>
        <v>22,032.2 (43.1%)</v>
      </c>
      <c r="AI46" s="668" t="str">
        <f t="shared" si="77"/>
        <v>27,116.3 (23.1%)</v>
      </c>
      <c r="AJ46" s="668" t="str">
        <f t="shared" si="78"/>
        <v>23,955.3 (-11.7%)</v>
      </c>
      <c r="AK46" s="668" t="str">
        <f t="shared" si="79"/>
        <v>26,878.3 (12.2%)</v>
      </c>
      <c r="AL46" s="668" t="str">
        <f t="shared" si="80"/>
        <v>28,258.6 (5.1%)</v>
      </c>
      <c r="AM46" s="668" t="str">
        <f t="shared" si="80"/>
        <v>0.0 (0.0%)</v>
      </c>
    </row>
    <row r="47" spans="1:39" customFormat="1" ht="11.1" hidden="1" customHeight="1">
      <c r="A47" s="385">
        <v>7</v>
      </c>
      <c r="B47" s="386"/>
      <c r="C47" s="341" t="s">
        <v>678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6" t="str">
        <f t="shared" si="75"/>
        <v>118,362.5 (-15.2%)</v>
      </c>
      <c r="AH47" s="496" t="str">
        <f t="shared" si="76"/>
        <v>150,539.8 (27.2%)</v>
      </c>
      <c r="AI47" s="496" t="str">
        <f t="shared" si="77"/>
        <v>179,969.8 (19.6%)</v>
      </c>
      <c r="AJ47" s="496" t="str">
        <f t="shared" si="78"/>
        <v>170,077.2 (-5.5%)</v>
      </c>
      <c r="AK47" s="496" t="str">
        <f t="shared" si="79"/>
        <v>176,472.2 (3.8%)</v>
      </c>
      <c r="AL47" s="496" t="str">
        <f t="shared" si="80"/>
        <v>193,814.5 (9.8%)</v>
      </c>
      <c r="AM47" s="496" t="str">
        <f t="shared" si="80"/>
        <v>0.0 (0.0%)</v>
      </c>
    </row>
    <row r="48" spans="1:39" ht="11.1" customHeight="1">
      <c r="B48" s="383">
        <v>8</v>
      </c>
      <c r="C48" s="338" t="s">
        <v>679</v>
      </c>
      <c r="D48" s="506">
        <v>16647.72</v>
      </c>
      <c r="E48" s="506">
        <v>19041.11</v>
      </c>
      <c r="F48" s="506">
        <v>23264.66</v>
      </c>
      <c r="G48" s="311">
        <v>19750.5</v>
      </c>
      <c r="H48" s="531">
        <v>15678.172305</v>
      </c>
      <c r="I48" s="531">
        <v>22968.26</v>
      </c>
      <c r="J48" s="506">
        <v>27417.89</v>
      </c>
      <c r="K48" s="506">
        <v>23793.7</v>
      </c>
      <c r="L48" s="506">
        <v>25646.52</v>
      </c>
      <c r="M48" s="506">
        <v>29707.55</v>
      </c>
      <c r="N48" s="506"/>
      <c r="O48" s="507"/>
      <c r="P48" s="516">
        <v>-1.7713667686850232</v>
      </c>
      <c r="Q48" s="516">
        <f t="shared" si="98"/>
        <v>14.376683413704704</v>
      </c>
      <c r="R48" s="516">
        <f t="shared" si="99"/>
        <v>22.181217376507977</v>
      </c>
      <c r="S48" s="516">
        <f t="shared" si="100"/>
        <v>-15.105142305969654</v>
      </c>
      <c r="T48" s="516">
        <f t="shared" si="106"/>
        <v>-20.618858737753477</v>
      </c>
      <c r="U48" s="516">
        <f t="shared" si="101"/>
        <v>46.498326164428505</v>
      </c>
      <c r="V48" s="516">
        <f t="shared" ref="V48:V60" si="114">((J48/I48)-1)*100</f>
        <v>19.372952065154259</v>
      </c>
      <c r="W48" s="516">
        <f t="shared" si="88"/>
        <v>-13.21834028803821</v>
      </c>
      <c r="X48" s="516">
        <f t="shared" si="89"/>
        <v>7.7870192529955418</v>
      </c>
      <c r="Y48" s="516">
        <f t="shared" si="90"/>
        <v>15.834623956778525</v>
      </c>
      <c r="Z48" s="516"/>
      <c r="AB48" s="531">
        <f t="shared" si="71"/>
        <v>25906.784</v>
      </c>
      <c r="AC48" s="516">
        <f t="shared" si="72"/>
        <v>6.6435724965231424</v>
      </c>
      <c r="AD48" s="516">
        <f t="shared" si="73"/>
        <v>-100</v>
      </c>
      <c r="AE48" s="515"/>
      <c r="AF48" s="391" t="str">
        <f t="shared" si="74"/>
        <v>19,750.5 (-15.1%)</v>
      </c>
      <c r="AG48" s="520" t="str">
        <f t="shared" si="75"/>
        <v>15,678.2 (-20.6%)</v>
      </c>
      <c r="AH48" s="668" t="str">
        <f t="shared" si="76"/>
        <v>22,968.3 (46.5%)</v>
      </c>
      <c r="AI48" s="668" t="str">
        <f t="shared" si="77"/>
        <v>27,417.9 (19.4%)</v>
      </c>
      <c r="AJ48" s="668" t="str">
        <f t="shared" si="78"/>
        <v>23,793.7 (-13.2%)</v>
      </c>
      <c r="AK48" s="668" t="str">
        <f t="shared" si="79"/>
        <v>25,646.5 (7.8%)</v>
      </c>
      <c r="AL48" s="668" t="str">
        <f t="shared" si="80"/>
        <v>29,707.6 (15.8%)</v>
      </c>
      <c r="AM48" s="668" t="str">
        <f t="shared" si="80"/>
        <v>0.0 (0.0%)</v>
      </c>
    </row>
    <row r="49" spans="1:39" customFormat="1" ht="11.1" hidden="1" customHeight="1">
      <c r="A49" s="382">
        <v>8</v>
      </c>
      <c r="B49" s="379"/>
      <c r="C49" s="341" t="s">
        <v>680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6" t="str">
        <f t="shared" si="75"/>
        <v>134,040.6 (-15.9%)</v>
      </c>
      <c r="AH49" s="496" t="str">
        <f t="shared" si="76"/>
        <v>173,508.1 (29.4%)</v>
      </c>
      <c r="AI49" s="496" t="str">
        <f t="shared" si="77"/>
        <v>207,387.7 (19.5%)</v>
      </c>
      <c r="AJ49" s="496" t="str">
        <f t="shared" si="78"/>
        <v>193,870.9 (-6.5%)</v>
      </c>
      <c r="AK49" s="496" t="str">
        <f t="shared" si="79"/>
        <v>202,118.7 (4.3%)</v>
      </c>
      <c r="AL49" s="496" t="str">
        <f t="shared" si="80"/>
        <v>223,522.1 (10.6%)</v>
      </c>
      <c r="AM49" s="496" t="str">
        <f t="shared" si="80"/>
        <v>0.0 (0.0%)</v>
      </c>
    </row>
    <row r="50" spans="1:39" ht="11.1" customHeight="1">
      <c r="B50" s="379">
        <v>9</v>
      </c>
      <c r="C50" s="338" t="s">
        <v>681</v>
      </c>
      <c r="D50" s="506">
        <v>16817.96</v>
      </c>
      <c r="E50" s="506">
        <v>18392.349999999999</v>
      </c>
      <c r="F50" s="506">
        <v>20055.939999999999</v>
      </c>
      <c r="G50" s="311">
        <v>19128.150000000001</v>
      </c>
      <c r="H50" s="531">
        <v>17210.023437</v>
      </c>
      <c r="I50" s="531">
        <v>22291.51</v>
      </c>
      <c r="J50" s="506">
        <v>25486.81</v>
      </c>
      <c r="K50" s="506">
        <v>23287.5</v>
      </c>
      <c r="L50" s="506">
        <v>25344.78</v>
      </c>
      <c r="M50" s="506">
        <v>29695.55</v>
      </c>
      <c r="N50" s="506"/>
      <c r="O50" s="507"/>
      <c r="P50" s="516">
        <v>4.9692294249085611</v>
      </c>
      <c r="Q50" s="516">
        <f t="shared" si="98"/>
        <v>9.3613613066031665</v>
      </c>
      <c r="R50" s="516">
        <f t="shared" si="99"/>
        <v>9.045010561456257</v>
      </c>
      <c r="S50" s="516">
        <f t="shared" si="100"/>
        <v>-4.6260110471012421</v>
      </c>
      <c r="T50" s="516">
        <f t="shared" si="106"/>
        <v>-10.027768304828232</v>
      </c>
      <c r="U50" s="516">
        <f t="shared" si="101"/>
        <v>29.526319831007662</v>
      </c>
      <c r="V50" s="516">
        <f t="shared" si="114"/>
        <v>14.334156815756316</v>
      </c>
      <c r="W50" s="516">
        <f t="shared" si="88"/>
        <v>-8.6292085984868265</v>
      </c>
      <c r="X50" s="516">
        <f t="shared" si="89"/>
        <v>8.8342673107890448</v>
      </c>
      <c r="Y50" s="516">
        <f t="shared" si="90"/>
        <v>17.166335632031537</v>
      </c>
      <c r="Z50" s="516"/>
      <c r="AB50" s="531">
        <f t="shared" si="71"/>
        <v>25221.230000000003</v>
      </c>
      <c r="AC50" s="516">
        <f t="shared" si="72"/>
        <v>7.4330663023727261</v>
      </c>
      <c r="AD50" s="516">
        <f t="shared" si="73"/>
        <v>-100</v>
      </c>
      <c r="AE50" s="515"/>
      <c r="AF50" s="391" t="str">
        <f t="shared" si="74"/>
        <v>19,128.2 (-4.6%)</v>
      </c>
      <c r="AG50" s="520" t="str">
        <f t="shared" si="75"/>
        <v>17,210.0 (-10.0%)</v>
      </c>
      <c r="AH50" s="668" t="str">
        <f t="shared" si="76"/>
        <v>22,291.5 (29.5%)</v>
      </c>
      <c r="AI50" s="668" t="str">
        <f t="shared" si="77"/>
        <v>25,486.8 (14.3%)</v>
      </c>
      <c r="AJ50" s="668" t="str">
        <f t="shared" si="78"/>
        <v>23,287.5 (-8.6%)</v>
      </c>
      <c r="AK50" s="668" t="str">
        <f t="shared" si="79"/>
        <v>25,344.8 (8.8%)</v>
      </c>
      <c r="AL50" s="668" t="str">
        <f t="shared" si="80"/>
        <v>29,695.6 (17.2%)</v>
      </c>
      <c r="AM50" s="668" t="str">
        <f t="shared" si="80"/>
        <v>0.0 (0.0%)</v>
      </c>
    </row>
    <row r="51" spans="1:39" ht="11.1" customHeight="1">
      <c r="A51" s="382"/>
      <c r="B51" s="383"/>
      <c r="C51" s="340" t="s">
        <v>23</v>
      </c>
      <c r="D51" s="522">
        <f t="shared" ref="D51" si="118">+D46+D48+D50</f>
        <v>49539.67</v>
      </c>
      <c r="E51" s="522">
        <f t="shared" ref="E51" si="119">+E46+E48+E50</f>
        <v>56377.99</v>
      </c>
      <c r="F51" s="522">
        <f t="shared" ref="F51:L51" si="120">+F46+F48+F50</f>
        <v>64068.380000000005</v>
      </c>
      <c r="G51" s="314">
        <f t="shared" si="120"/>
        <v>59901.57</v>
      </c>
      <c r="H51" s="522">
        <f t="shared" si="120"/>
        <v>48282.978302999996</v>
      </c>
      <c r="I51" s="522">
        <f t="shared" si="120"/>
        <v>67291.95</v>
      </c>
      <c r="J51" s="522">
        <f t="shared" si="120"/>
        <v>80020.97</v>
      </c>
      <c r="K51" s="522">
        <f t="shared" si="120"/>
        <v>71036.479999999996</v>
      </c>
      <c r="L51" s="522">
        <f t="shared" si="120"/>
        <v>77869.59</v>
      </c>
      <c r="M51" s="522">
        <f t="shared" ref="M51" si="121">+M46+M48+M50</f>
        <v>87661.72</v>
      </c>
      <c r="N51" s="522"/>
      <c r="O51" s="523"/>
      <c r="P51" s="524">
        <v>-1.7494427506214216</v>
      </c>
      <c r="Q51" s="524">
        <f t="shared" si="98"/>
        <v>13.803725378065689</v>
      </c>
      <c r="R51" s="524">
        <f t="shared" si="99"/>
        <v>13.64076654737072</v>
      </c>
      <c r="S51" s="524">
        <f t="shared" si="100"/>
        <v>-6.5036918367531786</v>
      </c>
      <c r="T51" s="524">
        <f t="shared" si="106"/>
        <v>-19.396138860801148</v>
      </c>
      <c r="U51" s="524">
        <f t="shared" si="101"/>
        <v>39.369923656550633</v>
      </c>
      <c r="V51" s="524">
        <f t="shared" si="114"/>
        <v>18.916111065290874</v>
      </c>
      <c r="W51" s="524">
        <f t="shared" si="88"/>
        <v>-11.227669447146171</v>
      </c>
      <c r="X51" s="524">
        <f t="shared" si="89"/>
        <v>9.6191562419759578</v>
      </c>
      <c r="Y51" s="524">
        <f t="shared" si="90"/>
        <v>12.575037315593928</v>
      </c>
      <c r="Z51" s="524"/>
      <c r="AB51" s="522">
        <f t="shared" si="71"/>
        <v>76776.141999999993</v>
      </c>
      <c r="AC51" s="524">
        <f t="shared" si="72"/>
        <v>6.8345483936096629</v>
      </c>
      <c r="AD51" s="524">
        <f t="shared" si="73"/>
        <v>-100</v>
      </c>
      <c r="AE51" s="515"/>
      <c r="AF51" s="392" t="str">
        <f t="shared" si="74"/>
        <v>59,901.6 (-6.5%)</v>
      </c>
      <c r="AG51" s="526" t="str">
        <f t="shared" si="75"/>
        <v>48,283.0 (-19.4%)</v>
      </c>
      <c r="AH51" s="669" t="str">
        <f t="shared" si="76"/>
        <v>67,292.0 (39.4%)</v>
      </c>
      <c r="AI51" s="669" t="str">
        <f t="shared" si="77"/>
        <v>80,021.0 (18.9%)</v>
      </c>
      <c r="AJ51" s="669" t="str">
        <f t="shared" si="78"/>
        <v>71,036.5 (-11.2%)</v>
      </c>
      <c r="AK51" s="669" t="str">
        <f t="shared" si="79"/>
        <v>77,869.6 (9.6%)</v>
      </c>
      <c r="AL51" s="669" t="str">
        <f t="shared" si="80"/>
        <v>87,661.7 (12.6%)</v>
      </c>
      <c r="AM51" s="669" t="str">
        <f t="shared" si="80"/>
        <v>0.0 (0.0%)</v>
      </c>
    </row>
    <row r="52" spans="1:39" customFormat="1" ht="11.1" hidden="1" customHeight="1">
      <c r="A52" s="382">
        <v>9</v>
      </c>
      <c r="B52" s="383"/>
      <c r="C52" s="341" t="s">
        <v>682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6" t="str">
        <f t="shared" si="75"/>
        <v>151,250.7 (-15.3%)</v>
      </c>
      <c r="AH52" s="496" t="str">
        <f t="shared" si="76"/>
        <v>195,799.6 (29.5%)</v>
      </c>
      <c r="AI52" s="496" t="str">
        <f t="shared" si="77"/>
        <v>232,874.5 (18.9%)</v>
      </c>
      <c r="AJ52" s="496" t="str">
        <f t="shared" si="78"/>
        <v>217,158.4 (-6.7%)</v>
      </c>
      <c r="AK52" s="496" t="str">
        <f t="shared" si="79"/>
        <v>227,463.5 (4.7%)</v>
      </c>
      <c r="AL52" s="496" t="str">
        <f t="shared" si="80"/>
        <v>253,217.6 (11.3%)</v>
      </c>
      <c r="AM52" s="496" t="str">
        <f t="shared" si="80"/>
        <v>0.0 (0.0%)</v>
      </c>
    </row>
    <row r="53" spans="1:39" ht="11.1" customHeight="1">
      <c r="B53" s="383">
        <v>10</v>
      </c>
      <c r="C53" s="338" t="s">
        <v>664</v>
      </c>
      <c r="D53" s="506">
        <v>17504.939999999999</v>
      </c>
      <c r="E53" s="506">
        <v>19811.84</v>
      </c>
      <c r="F53" s="506">
        <v>21909.52</v>
      </c>
      <c r="G53" s="311">
        <v>20226.77</v>
      </c>
      <c r="H53" s="531">
        <v>17163.874374999999</v>
      </c>
      <c r="I53" s="531">
        <v>22841.67</v>
      </c>
      <c r="J53" s="506">
        <v>22147.39</v>
      </c>
      <c r="K53" s="506">
        <v>24176.33</v>
      </c>
      <c r="L53" s="506">
        <v>27760.83</v>
      </c>
      <c r="M53" s="506">
        <v>32272.46</v>
      </c>
      <c r="N53" s="506"/>
      <c r="O53" s="507"/>
      <c r="P53" s="516">
        <v>6.3143209920031529</v>
      </c>
      <c r="Q53" s="516">
        <f t="shared" si="98"/>
        <v>13.178565593483915</v>
      </c>
      <c r="R53" s="516">
        <f t="shared" si="99"/>
        <v>10.588012017056458</v>
      </c>
      <c r="S53" s="516">
        <f t="shared" si="100"/>
        <v>-7.680451237635511</v>
      </c>
      <c r="T53" s="516">
        <f t="shared" si="106"/>
        <v>-15.142781694754037</v>
      </c>
      <c r="U53" s="516">
        <f t="shared" si="101"/>
        <v>33.079918327006517</v>
      </c>
      <c r="V53" s="516">
        <f t="shared" si="114"/>
        <v>-3.0395325735815271</v>
      </c>
      <c r="W53" s="516">
        <f t="shared" si="88"/>
        <v>9.1610794770851101</v>
      </c>
      <c r="X53" s="516">
        <f t="shared" si="89"/>
        <v>14.82648524403829</v>
      </c>
      <c r="Y53" s="516">
        <f t="shared" si="90"/>
        <v>16.251783538172294</v>
      </c>
      <c r="Z53" s="516"/>
      <c r="AB53" s="531">
        <f t="shared" si="71"/>
        <v>25839.735999999997</v>
      </c>
      <c r="AC53" s="516">
        <f t="shared" si="72"/>
        <v>9.0249897662812337</v>
      </c>
      <c r="AD53" s="516">
        <f t="shared" si="73"/>
        <v>-100</v>
      </c>
      <c r="AE53" s="515"/>
      <c r="AF53" s="391" t="str">
        <f t="shared" si="74"/>
        <v>20,226.8 (-7.7%)</v>
      </c>
      <c r="AG53" s="520" t="str">
        <f t="shared" si="75"/>
        <v>17,163.9 (-15.1%)</v>
      </c>
      <c r="AH53" s="668" t="str">
        <f t="shared" si="76"/>
        <v>22,841.7 (33.1%)</v>
      </c>
      <c r="AI53" s="668" t="str">
        <f t="shared" si="77"/>
        <v>22,147.4 (-3.0%)</v>
      </c>
      <c r="AJ53" s="668" t="str">
        <f t="shared" si="78"/>
        <v>24,176.3 (9.2%)</v>
      </c>
      <c r="AK53" s="668" t="str">
        <f t="shared" si="79"/>
        <v>27,760.8 (14.8%)</v>
      </c>
      <c r="AL53" s="668" t="str">
        <f t="shared" si="80"/>
        <v>32,272.5 (16.3%)</v>
      </c>
      <c r="AM53" s="668" t="str">
        <f t="shared" si="80"/>
        <v>0.0 (0.0%)</v>
      </c>
    </row>
    <row r="54" spans="1:39" customFormat="1" ht="11.1" hidden="1" customHeight="1">
      <c r="A54" s="380">
        <v>10</v>
      </c>
      <c r="B54" s="381"/>
      <c r="C54" s="341" t="s">
        <v>683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6" t="str">
        <f t="shared" si="75"/>
        <v>168,414.5 (-15.3%)</v>
      </c>
      <c r="AH54" s="496" t="str">
        <f t="shared" si="76"/>
        <v>218,641.2 (29.8%)</v>
      </c>
      <c r="AI54" s="496" t="str">
        <f t="shared" si="77"/>
        <v>255,021.9 (16.6%)</v>
      </c>
      <c r="AJ54" s="496" t="str">
        <f t="shared" si="78"/>
        <v>241,334.7 (-5.4%)</v>
      </c>
      <c r="AK54" s="496" t="str">
        <f t="shared" si="79"/>
        <v>255,224.3 (5.8%)</v>
      </c>
      <c r="AL54" s="496" t="str">
        <f t="shared" si="80"/>
        <v>285,490.1 (11.9%)</v>
      </c>
      <c r="AM54" s="496" t="str">
        <f t="shared" si="80"/>
        <v>0.0 (0.0%)</v>
      </c>
    </row>
    <row r="55" spans="1:39" ht="11.1" customHeight="1">
      <c r="B55" s="383">
        <v>11</v>
      </c>
      <c r="C55" s="338" t="s">
        <v>665</v>
      </c>
      <c r="D55" s="506">
        <v>17299.96</v>
      </c>
      <c r="E55" s="506">
        <v>19548.830000000002</v>
      </c>
      <c r="F55" s="506">
        <v>22162.85</v>
      </c>
      <c r="G55" s="311">
        <v>19069.22</v>
      </c>
      <c r="H55" s="531">
        <v>18783.706298000001</v>
      </c>
      <c r="I55" s="531">
        <v>22401.42</v>
      </c>
      <c r="J55" s="506">
        <v>23503.72</v>
      </c>
      <c r="K55" s="506">
        <v>25608.51</v>
      </c>
      <c r="L55" s="506">
        <v>25660.51</v>
      </c>
      <c r="M55" s="506">
        <v>30172.48</v>
      </c>
      <c r="N55" s="506"/>
      <c r="O55" s="507"/>
      <c r="P55" s="516">
        <v>2.5631357595203186</v>
      </c>
      <c r="Q55" s="516">
        <f t="shared" si="98"/>
        <v>12.999278611048837</v>
      </c>
      <c r="R55" s="516">
        <f t="shared" si="99"/>
        <v>13.371746544422326</v>
      </c>
      <c r="S55" s="516">
        <f t="shared" si="100"/>
        <v>-13.95862896694242</v>
      </c>
      <c r="T55" s="516">
        <f t="shared" si="106"/>
        <v>-1.4972489802938971</v>
      </c>
      <c r="U55" s="516">
        <f t="shared" si="101"/>
        <v>19.259850237251609</v>
      </c>
      <c r="V55" s="516">
        <f t="shared" si="114"/>
        <v>4.9206702075136333</v>
      </c>
      <c r="W55" s="516">
        <f t="shared" si="88"/>
        <v>8.955135612575349</v>
      </c>
      <c r="X55" s="516">
        <f t="shared" si="89"/>
        <v>0.20305749924536265</v>
      </c>
      <c r="Y55" s="516">
        <f t="shared" si="90"/>
        <v>17.583321609741986</v>
      </c>
      <c r="Z55" s="516"/>
      <c r="AA55" s="516"/>
      <c r="AB55" s="531">
        <f t="shared" si="71"/>
        <v>25469.327999999998</v>
      </c>
      <c r="AC55" s="516">
        <f t="shared" si="72"/>
        <v>7.7293066862498705</v>
      </c>
      <c r="AD55" s="516">
        <f t="shared" si="73"/>
        <v>-100</v>
      </c>
      <c r="AE55" s="515"/>
      <c r="AF55" s="391" t="str">
        <f t="shared" si="74"/>
        <v>19,069.2 (-14.0%)</v>
      </c>
      <c r="AG55" s="520" t="str">
        <f t="shared" si="75"/>
        <v>18,783.7 (-1.5%)</v>
      </c>
      <c r="AH55" s="668" t="str">
        <f t="shared" si="76"/>
        <v>22,401.4 (19.3%)</v>
      </c>
      <c r="AI55" s="668" t="str">
        <f t="shared" si="77"/>
        <v>23,503.7 (4.9%)</v>
      </c>
      <c r="AJ55" s="668" t="str">
        <f t="shared" si="78"/>
        <v>25,608.5 (9.0%)</v>
      </c>
      <c r="AK55" s="668" t="str">
        <f t="shared" si="79"/>
        <v>25,660.5 (0.2%)</v>
      </c>
      <c r="AL55" s="668" t="str">
        <f t="shared" si="80"/>
        <v>30,172.5 (17.6%)</v>
      </c>
      <c r="AM55" s="668" t="str">
        <f t="shared" si="80"/>
        <v>0.0 (0.0%)</v>
      </c>
    </row>
    <row r="56" spans="1:39" customFormat="1" ht="11.1" hidden="1" customHeight="1">
      <c r="A56" s="380">
        <v>11</v>
      </c>
      <c r="B56" s="381"/>
      <c r="C56" s="341" t="s">
        <v>666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6" t="str">
        <f t="shared" si="75"/>
        <v>187,198.2 (-14.1%)</v>
      </c>
      <c r="AH56" s="496" t="str">
        <f t="shared" si="76"/>
        <v>241,042.7 (28.8%)</v>
      </c>
      <c r="AI56" s="496" t="str">
        <f t="shared" si="77"/>
        <v>278,525.6 (15.6%)</v>
      </c>
      <c r="AJ56" s="496" t="str">
        <f t="shared" si="78"/>
        <v>266,943.2 (-4.2%)</v>
      </c>
      <c r="AK56" s="496" t="str">
        <f t="shared" si="79"/>
        <v>280,884.9 (5.2%)</v>
      </c>
      <c r="AL56" s="496" t="str">
        <f t="shared" si="80"/>
        <v>315,662.6 (12.4%)</v>
      </c>
      <c r="AM56" s="496" t="str">
        <f t="shared" si="80"/>
        <v>0.0 (0.0%)</v>
      </c>
    </row>
    <row r="57" spans="1:39" ht="11.1" customHeight="1">
      <c r="B57" s="383">
        <v>12</v>
      </c>
      <c r="C57" s="338" t="s">
        <v>684</v>
      </c>
      <c r="D57" s="506">
        <v>17168.810000000001</v>
      </c>
      <c r="E57" s="506">
        <v>19941.43</v>
      </c>
      <c r="F57" s="506">
        <v>18098.88</v>
      </c>
      <c r="G57" s="311">
        <v>18451.080000000002</v>
      </c>
      <c r="H57" s="531">
        <v>18958.130809999999</v>
      </c>
      <c r="I57" s="531">
        <v>26300.07</v>
      </c>
      <c r="J57" s="506">
        <v>22504.21</v>
      </c>
      <c r="K57" s="506">
        <v>21566.2</v>
      </c>
      <c r="L57" s="506">
        <v>24637.94</v>
      </c>
      <c r="M57" s="506">
        <v>29280.416173076799</v>
      </c>
      <c r="N57" s="506"/>
      <c r="O57" s="507"/>
      <c r="P57" s="516">
        <v>9.9654004503962224</v>
      </c>
      <c r="Q57" s="516">
        <f t="shared" si="98"/>
        <v>16.149168171818552</v>
      </c>
      <c r="R57" s="516">
        <f t="shared" si="99"/>
        <v>-9.2398087800122592</v>
      </c>
      <c r="S57" s="516">
        <f t="shared" si="100"/>
        <v>1.9459767676232032</v>
      </c>
      <c r="T57" s="516">
        <f t="shared" si="106"/>
        <v>2.7480820092915748</v>
      </c>
      <c r="U57" s="516">
        <f t="shared" si="101"/>
        <v>38.727125915426683</v>
      </c>
      <c r="V57" s="516">
        <f t="shared" si="114"/>
        <v>-14.432889342119626</v>
      </c>
      <c r="W57" s="516">
        <f t="shared" si="88"/>
        <v>-4.168153425514598</v>
      </c>
      <c r="X57" s="516">
        <f t="shared" si="89"/>
        <v>14.243306655785437</v>
      </c>
      <c r="Y57" s="516">
        <f t="shared" si="90"/>
        <v>18.842793565845195</v>
      </c>
      <c r="Z57" s="516"/>
      <c r="AA57" s="516"/>
      <c r="AB57" s="531">
        <f t="shared" si="71"/>
        <v>24857.767234615359</v>
      </c>
      <c r="AC57" s="516">
        <f t="shared" si="72"/>
        <v>2.7200176155080191</v>
      </c>
      <c r="AD57" s="516">
        <f t="shared" si="73"/>
        <v>-100</v>
      </c>
      <c r="AE57" s="515"/>
      <c r="AF57" s="391" t="str">
        <f t="shared" si="74"/>
        <v>18,451.1 (1.9%)</v>
      </c>
      <c r="AG57" s="520" t="str">
        <f t="shared" si="75"/>
        <v>18,958.1 (2.7%)</v>
      </c>
      <c r="AH57" s="668" t="str">
        <f t="shared" si="76"/>
        <v>26,300.1 (38.7%)</v>
      </c>
      <c r="AI57" s="668" t="str">
        <f t="shared" si="77"/>
        <v>22,504.2 (-14.4%)</v>
      </c>
      <c r="AJ57" s="668" t="str">
        <f t="shared" si="78"/>
        <v>21,566.2 (-4.2%)</v>
      </c>
      <c r="AK57" s="668" t="str">
        <f t="shared" si="79"/>
        <v>24,637.9 (14.2%)</v>
      </c>
      <c r="AL57" s="668" t="str">
        <f t="shared" si="80"/>
        <v>29,280.4 (18.8%)</v>
      </c>
      <c r="AM57" s="668" t="str">
        <f t="shared" si="80"/>
        <v>0.0 (0.0%)</v>
      </c>
    </row>
    <row r="58" spans="1:39" ht="11.1" customHeight="1">
      <c r="A58" s="382"/>
      <c r="B58" s="383"/>
      <c r="C58" s="340" t="s">
        <v>30</v>
      </c>
      <c r="D58" s="522">
        <f t="shared" ref="D58" si="132">+D53+D55+D57</f>
        <v>51973.709999999992</v>
      </c>
      <c r="E58" s="522">
        <f t="shared" ref="E58:J58" si="133">+E53+E55+E57</f>
        <v>59302.1</v>
      </c>
      <c r="F58" s="522">
        <f t="shared" si="133"/>
        <v>62171.25</v>
      </c>
      <c r="G58" s="314">
        <f t="shared" si="133"/>
        <v>57747.070000000007</v>
      </c>
      <c r="H58" s="522">
        <f t="shared" si="133"/>
        <v>54905.711483000006</v>
      </c>
      <c r="I58" s="522">
        <f t="shared" si="133"/>
        <v>71543.16</v>
      </c>
      <c r="J58" s="522">
        <f t="shared" si="133"/>
        <v>68155.320000000007</v>
      </c>
      <c r="K58" s="522">
        <f t="shared" ref="K58:L58" si="134">+K53+K55+K57</f>
        <v>71351.039999999994</v>
      </c>
      <c r="L58" s="522">
        <f t="shared" si="134"/>
        <v>78059.28</v>
      </c>
      <c r="M58" s="522">
        <f t="shared" ref="M58" si="135">+M53+M55+M57</f>
        <v>91725.356173076798</v>
      </c>
      <c r="N58" s="522"/>
      <c r="O58" s="523"/>
      <c r="P58" s="524">
        <v>6.1862292196206203</v>
      </c>
      <c r="Q58" s="524">
        <f t="shared" si="98"/>
        <v>14.100186421173344</v>
      </c>
      <c r="R58" s="524">
        <f t="shared" si="99"/>
        <v>4.8381929139102997</v>
      </c>
      <c r="S58" s="524">
        <f t="shared" si="100"/>
        <v>-7.1161187848080782</v>
      </c>
      <c r="T58" s="524">
        <f t="shared" si="106"/>
        <v>-4.9203509667243743</v>
      </c>
      <c r="U58" s="524">
        <f t="shared" si="101"/>
        <v>30.301853974064819</v>
      </c>
      <c r="V58" s="524">
        <f t="shared" si="114"/>
        <v>-4.7353793150875623</v>
      </c>
      <c r="W58" s="524">
        <f t="shared" si="88"/>
        <v>4.6888782856569167</v>
      </c>
      <c r="X58" s="524">
        <f t="shared" si="89"/>
        <v>9.401741025779021</v>
      </c>
      <c r="Y58" s="524">
        <f t="shared" si="90"/>
        <v>17.507304926559407</v>
      </c>
      <c r="Z58" s="524"/>
      <c r="AA58" s="524"/>
      <c r="AB58" s="522">
        <f t="shared" si="71"/>
        <v>76166.831234615369</v>
      </c>
      <c r="AC58" s="524">
        <f t="shared" si="72"/>
        <v>6.4094802809054219</v>
      </c>
      <c r="AD58" s="524">
        <f t="shared" si="73"/>
        <v>-100</v>
      </c>
      <c r="AE58" s="515"/>
      <c r="AF58" s="392" t="str">
        <f t="shared" si="74"/>
        <v>57,747.1 (-7.1%)</v>
      </c>
      <c r="AG58" s="526" t="str">
        <f t="shared" si="75"/>
        <v>54,905.7 (-4.9%)</v>
      </c>
      <c r="AH58" s="669" t="str">
        <f t="shared" si="76"/>
        <v>71,543.2 (30.3%)</v>
      </c>
      <c r="AI58" s="669" t="str">
        <f t="shared" si="77"/>
        <v>68,155.3 (-4.7%)</v>
      </c>
      <c r="AJ58" s="669" t="str">
        <f t="shared" si="78"/>
        <v>71,351.0 (4.7%)</v>
      </c>
      <c r="AK58" s="669" t="str">
        <f t="shared" si="79"/>
        <v>78,059.3 (9.4%)</v>
      </c>
      <c r="AL58" s="669" t="str">
        <f t="shared" si="80"/>
        <v>91,725.4 (17.5%)</v>
      </c>
      <c r="AM58" s="669" t="str">
        <f t="shared" si="80"/>
        <v>0.0 (0.0%)</v>
      </c>
    </row>
    <row r="59" spans="1:39" ht="11.1" customHeight="1">
      <c r="A59" s="382"/>
      <c r="B59" s="383"/>
      <c r="C59" s="340" t="s">
        <v>31</v>
      </c>
      <c r="D59" s="533">
        <f t="shared" ref="D59" si="136">+D58+D51</f>
        <v>101513.37999999999</v>
      </c>
      <c r="E59" s="533">
        <f t="shared" ref="E59:J59" si="137">+E58+E51</f>
        <v>115680.09</v>
      </c>
      <c r="F59" s="533">
        <f t="shared" si="137"/>
        <v>126239.63</v>
      </c>
      <c r="G59" s="372">
        <f t="shared" si="137"/>
        <v>117648.64000000001</v>
      </c>
      <c r="H59" s="533">
        <f t="shared" si="137"/>
        <v>103188.689786</v>
      </c>
      <c r="I59" s="533">
        <f t="shared" si="137"/>
        <v>138835.10999999999</v>
      </c>
      <c r="J59" s="533">
        <f t="shared" si="137"/>
        <v>148176.29</v>
      </c>
      <c r="K59" s="533">
        <f t="shared" ref="K59:L59" si="138">+K58+K51</f>
        <v>142387.51999999999</v>
      </c>
      <c r="L59" s="533">
        <f t="shared" si="138"/>
        <v>155928.87</v>
      </c>
      <c r="M59" s="533">
        <f t="shared" ref="M59" si="139">+M58+M51</f>
        <v>179387.07617307681</v>
      </c>
      <c r="N59" s="533"/>
      <c r="O59" s="523"/>
      <c r="P59" s="524">
        <v>2.1594568369280864</v>
      </c>
      <c r="Q59" s="524">
        <f t="shared" si="98"/>
        <v>13.955510101230018</v>
      </c>
      <c r="R59" s="524">
        <f t="shared" si="99"/>
        <v>9.1282259548726152</v>
      </c>
      <c r="S59" s="524">
        <f t="shared" si="100"/>
        <v>-6.8053035326545164</v>
      </c>
      <c r="T59" s="524">
        <f t="shared" si="106"/>
        <v>-12.290792493648894</v>
      </c>
      <c r="U59" s="524">
        <f t="shared" si="101"/>
        <v>34.544890809182725</v>
      </c>
      <c r="V59" s="524">
        <f t="shared" si="114"/>
        <v>6.7282548340978243</v>
      </c>
      <c r="W59" s="524">
        <f t="shared" si="88"/>
        <v>-3.9066776472808318</v>
      </c>
      <c r="X59" s="524">
        <f t="shared" si="89"/>
        <v>9.5102084789453478</v>
      </c>
      <c r="Y59" s="524">
        <f t="shared" si="90"/>
        <v>15.044171212859304</v>
      </c>
      <c r="Z59" s="524"/>
      <c r="AA59" s="524"/>
      <c r="AB59" s="533">
        <f t="shared" si="71"/>
        <v>152942.97323461538</v>
      </c>
      <c r="AC59" s="524">
        <f t="shared" si="72"/>
        <v>6.616141392304109</v>
      </c>
      <c r="AD59" s="524">
        <f t="shared" si="73"/>
        <v>-100</v>
      </c>
      <c r="AE59" s="515"/>
      <c r="AF59" s="393" t="str">
        <f t="shared" ref="AF59:AF60" si="140">CONCATENATE(TEXT(G59,"0,00.0")," (",TEXT(S59,"0.0"),"%)")</f>
        <v>117,648.6 (-6.8%)</v>
      </c>
      <c r="AG59" s="526" t="str">
        <f t="shared" si="75"/>
        <v>103,188.7 (-12.3%)</v>
      </c>
      <c r="AH59" s="669" t="str">
        <f t="shared" si="76"/>
        <v>138,835.1 (34.5%)</v>
      </c>
      <c r="AI59" s="669" t="str">
        <f t="shared" si="77"/>
        <v>148,176.3 (6.7%)</v>
      </c>
      <c r="AJ59" s="669" t="str">
        <f t="shared" si="78"/>
        <v>142,387.5 (-3.9%)</v>
      </c>
      <c r="AK59" s="669" t="str">
        <f t="shared" si="79"/>
        <v>155,928.9 (9.5%)</v>
      </c>
      <c r="AL59" s="669" t="str">
        <f t="shared" si="80"/>
        <v>179,387.1 (15.0%)</v>
      </c>
      <c r="AM59" s="669" t="str">
        <f t="shared" si="80"/>
        <v>0.0 (0.0%)</v>
      </c>
    </row>
    <row r="60" spans="1:39" ht="11.1" customHeight="1">
      <c r="A60" s="382"/>
      <c r="C60" s="342" t="s">
        <v>45</v>
      </c>
      <c r="D60" s="535">
        <f t="shared" ref="D60" si="141">+D45+D51+D58</f>
        <v>194198.03</v>
      </c>
      <c r="E60" s="535">
        <f t="shared" ref="E60:I60" si="142">+E45+E51+E58</f>
        <v>221518.83000000002</v>
      </c>
      <c r="F60" s="535">
        <v>248201</v>
      </c>
      <c r="G60" s="373">
        <f t="shared" si="142"/>
        <v>236259.87</v>
      </c>
      <c r="H60" s="535">
        <f t="shared" si="142"/>
        <v>206156.37951400003</v>
      </c>
      <c r="I60" s="535">
        <f t="shared" si="142"/>
        <v>267342.71999999997</v>
      </c>
      <c r="J60" s="535">
        <f t="shared" ref="J60:K60" si="143">+J45+J51+J58</f>
        <v>301029.83999999997</v>
      </c>
      <c r="K60" s="535">
        <f t="shared" si="143"/>
        <v>288509.40999999997</v>
      </c>
      <c r="L60" s="535">
        <f t="shared" ref="L60:M60" si="144">+L45+L51+L58</f>
        <v>305522.78999999998</v>
      </c>
      <c r="M60" s="535">
        <f t="shared" si="144"/>
        <v>344942.96617307677</v>
      </c>
      <c r="N60" s="535"/>
      <c r="O60" s="523"/>
      <c r="P60" s="537">
        <v>-4.1721320851042965</v>
      </c>
      <c r="Q60" s="537">
        <f>((E60/D60)-1)*100</f>
        <v>14.068525823871658</v>
      </c>
      <c r="R60" s="537">
        <v>12.1</v>
      </c>
      <c r="S60" s="537">
        <f>((G60/F60)-1)*100</f>
        <v>-4.8110724775484393</v>
      </c>
      <c r="T60" s="537">
        <f t="shared" si="106"/>
        <v>-12.741685875811227</v>
      </c>
      <c r="U60" s="537">
        <f t="shared" si="101"/>
        <v>29.679576557486453</v>
      </c>
      <c r="V60" s="537">
        <f t="shared" si="114"/>
        <v>12.600724642885353</v>
      </c>
      <c r="W60" s="537">
        <f t="shared" si="88"/>
        <v>-4.1591989684477753</v>
      </c>
      <c r="X60" s="537">
        <f t="shared" si="89"/>
        <v>5.8969930998091113</v>
      </c>
      <c r="Y60" s="537">
        <f t="shared" si="90"/>
        <v>12.902532139444256</v>
      </c>
      <c r="Z60" s="537"/>
      <c r="AA60" s="537"/>
      <c r="AB60" s="535">
        <f t="shared" si="71"/>
        <v>301469.54523461533</v>
      </c>
      <c r="AC60" s="537">
        <f t="shared" si="72"/>
        <v>6.5785317001203047</v>
      </c>
      <c r="AD60" s="537">
        <f t="shared" si="73"/>
        <v>-100</v>
      </c>
      <c r="AE60" s="538"/>
      <c r="AF60" s="394" t="str">
        <f t="shared" si="140"/>
        <v>236,259.9 (-4.8%)</v>
      </c>
      <c r="AG60" s="540" t="str">
        <f t="shared" si="75"/>
        <v>206,156.4 (-12.7%)</v>
      </c>
      <c r="AH60" s="671" t="str">
        <f t="shared" si="76"/>
        <v>267,342.7 (29.7%)</v>
      </c>
      <c r="AI60" s="671" t="str">
        <f t="shared" si="77"/>
        <v>301,029.8 (12.6%)</v>
      </c>
      <c r="AJ60" s="671" t="str">
        <f t="shared" si="78"/>
        <v>288,509.4 (-4.2%)</v>
      </c>
      <c r="AK60" s="671" t="str">
        <f t="shared" si="79"/>
        <v>305,522.8 (5.9%)</v>
      </c>
      <c r="AL60" s="671" t="str">
        <f t="shared" si="80"/>
        <v>344,943.0 (12.9%)</v>
      </c>
      <c r="AM60" s="671" t="str">
        <f t="shared" si="80"/>
        <v>0.0 (0.0%)</v>
      </c>
    </row>
    <row r="61" spans="1:39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8"/>
      <c r="P61" s="542"/>
      <c r="Q61" s="542"/>
      <c r="R61" s="542"/>
      <c r="S61" s="542"/>
      <c r="T61" s="542"/>
      <c r="U61" s="541"/>
      <c r="V61" s="541"/>
      <c r="W61" s="541"/>
      <c r="X61" s="541"/>
      <c r="Y61" s="542"/>
      <c r="Z61" s="542"/>
      <c r="AA61" s="510"/>
      <c r="AB61" s="498"/>
      <c r="AC61" s="542"/>
      <c r="AD61" s="542"/>
      <c r="AE61" s="324"/>
      <c r="AF61" s="376"/>
      <c r="AG61" s="497"/>
      <c r="AH61" s="497"/>
      <c r="AI61" s="497"/>
      <c r="AJ61" s="497"/>
      <c r="AK61" s="497"/>
      <c r="AL61" s="497"/>
      <c r="AM61" s="497"/>
    </row>
    <row r="62" spans="1:39" s="517" customFormat="1" ht="14.1" customHeight="1">
      <c r="A62" s="377"/>
      <c r="B62" s="379"/>
      <c r="C62" s="498" t="s">
        <v>688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498"/>
      <c r="P62" s="544"/>
      <c r="Q62" s="544"/>
      <c r="R62" s="544"/>
      <c r="S62" s="544"/>
      <c r="T62" s="544"/>
      <c r="U62" s="543"/>
      <c r="V62" s="543"/>
      <c r="W62" s="543"/>
      <c r="X62" s="543"/>
      <c r="Y62" s="544"/>
      <c r="Z62" s="544"/>
      <c r="AA62" s="511"/>
      <c r="AB62" s="498"/>
      <c r="AC62" s="544"/>
      <c r="AD62" s="544"/>
      <c r="AE62" s="511"/>
      <c r="AF62" s="376"/>
      <c r="AG62" s="497"/>
      <c r="AH62" s="497"/>
      <c r="AI62" s="497"/>
      <c r="AJ62" s="497"/>
      <c r="AK62" s="497"/>
      <c r="AL62" s="497"/>
      <c r="AM62" s="497"/>
    </row>
    <row r="63" spans="1:39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AA63" s="346"/>
      <c r="AL63" s="497"/>
      <c r="AM63" s="497"/>
    </row>
    <row r="64" spans="1:39" ht="11.1" customHeight="1">
      <c r="B64" s="379">
        <v>1</v>
      </c>
      <c r="C64" s="338" t="s">
        <v>669</v>
      </c>
      <c r="D64" s="536">
        <f t="shared" ref="D64:L64" si="145">+D4-D34</f>
        <v>205.30000000000109</v>
      </c>
      <c r="E64" s="536">
        <f t="shared" si="145"/>
        <v>854.29000000000087</v>
      </c>
      <c r="F64" s="536">
        <f t="shared" si="145"/>
        <v>-19.869999999998981</v>
      </c>
      <c r="G64" s="295">
        <f t="shared" si="145"/>
        <v>-4000.4200000000019</v>
      </c>
      <c r="H64" s="504">
        <f t="shared" si="145"/>
        <v>-1338.262920000001</v>
      </c>
      <c r="I64" s="504">
        <f t="shared" si="145"/>
        <v>30.630000000001019</v>
      </c>
      <c r="J64" s="504">
        <f t="shared" si="145"/>
        <v>-1930.3400000000001</v>
      </c>
      <c r="K64" s="536">
        <f t="shared" si="145"/>
        <v>-4154.619999999999</v>
      </c>
      <c r="L64" s="536">
        <f t="shared" si="145"/>
        <v>-2920.3099999999977</v>
      </c>
      <c r="M64" s="536">
        <f>+M4-M34</f>
        <v>-1591.119999999999</v>
      </c>
      <c r="N64" s="536">
        <f>+N4-N34</f>
        <v>-3303.4299999999967</v>
      </c>
      <c r="O64" s="507"/>
      <c r="AA64" s="346"/>
      <c r="AL64" s="497"/>
      <c r="AM64" s="497"/>
    </row>
    <row r="65" spans="1:15" ht="10.8" customHeight="1">
      <c r="B65" s="379">
        <v>2</v>
      </c>
      <c r="C65" s="338" t="s">
        <v>670</v>
      </c>
      <c r="D65" s="531">
        <f t="shared" ref="D65:K65" si="146">+D5-D35</f>
        <v>4974.1399999999994</v>
      </c>
      <c r="E65" s="531">
        <f t="shared" si="146"/>
        <v>1680.0999999999985</v>
      </c>
      <c r="F65" s="531">
        <f t="shared" si="146"/>
        <v>971.61000000000058</v>
      </c>
      <c r="G65" s="294">
        <f t="shared" si="146"/>
        <v>4116.0599999999977</v>
      </c>
      <c r="H65" s="508">
        <f t="shared" si="146"/>
        <v>4214.006100999999</v>
      </c>
      <c r="I65" s="508">
        <f t="shared" si="146"/>
        <v>211.41999999999825</v>
      </c>
      <c r="J65" s="508">
        <f t="shared" si="146"/>
        <v>267.62000000000262</v>
      </c>
      <c r="K65" s="531">
        <f t="shared" si="146"/>
        <v>-623.20999999999913</v>
      </c>
      <c r="L65" s="531">
        <f t="shared" ref="L65:M65" si="147">+L5-L35</f>
        <v>-366.13000000000102</v>
      </c>
      <c r="M65" s="531">
        <f t="shared" si="147"/>
        <v>2308.4300000000003</v>
      </c>
      <c r="N65" s="531">
        <f>+N5-N35</f>
        <v>-2833.6443981707998</v>
      </c>
      <c r="O65" s="507"/>
    </row>
    <row r="66" spans="1:15" customFormat="1" ht="12" customHeight="1">
      <c r="A66" s="380">
        <v>2</v>
      </c>
      <c r="B66" s="381"/>
      <c r="C66" s="339" t="s">
        <v>685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522">
        <f>+N6-N36</f>
        <v>-6137.0743981707928</v>
      </c>
      <c r="O66" s="298"/>
    </row>
    <row r="67" spans="1:15" ht="11.1" customHeight="1">
      <c r="B67" s="379">
        <v>3</v>
      </c>
      <c r="C67" s="338" t="s">
        <v>671</v>
      </c>
      <c r="D67" s="531">
        <f t="shared" si="148"/>
        <v>3009.9199999999983</v>
      </c>
      <c r="E67" s="531">
        <f t="shared" si="148"/>
        <v>1804.0400000000009</v>
      </c>
      <c r="F67" s="531">
        <f t="shared" si="148"/>
        <v>1607.4599999999991</v>
      </c>
      <c r="G67" s="294">
        <f t="shared" si="148"/>
        <v>2096.0599999999977</v>
      </c>
      <c r="H67" s="508">
        <f t="shared" si="148"/>
        <v>1770.9348379999974</v>
      </c>
      <c r="I67" s="508">
        <f t="shared" si="148"/>
        <v>920.2599999999984</v>
      </c>
      <c r="J67" s="508">
        <f t="shared" si="148"/>
        <v>2066.7000000000007</v>
      </c>
      <c r="K67" s="531">
        <f t="shared" ref="K67:M78" si="150">+K7-K37</f>
        <v>3289.380000000001</v>
      </c>
      <c r="L67" s="531">
        <f t="shared" si="150"/>
        <v>-855.65999999999985</v>
      </c>
      <c r="M67" s="531">
        <f t="shared" ref="M67" si="151">+M7-M37</f>
        <v>1263.2999999999993</v>
      </c>
      <c r="N67" s="531"/>
      <c r="O67" s="507"/>
    </row>
    <row r="68" spans="1:15" ht="11.1" customHeight="1">
      <c r="A68" s="382"/>
      <c r="B68" s="383"/>
      <c r="C68" s="340" t="s">
        <v>8</v>
      </c>
      <c r="D68" s="522">
        <f t="shared" ref="D68" si="152">+D64+D65+D67</f>
        <v>8189.3599999999988</v>
      </c>
      <c r="E68" s="522">
        <f t="shared" ref="E68:J69" si="153">+E8-E38</f>
        <v>4338.43</v>
      </c>
      <c r="F68" s="522">
        <f t="shared" si="153"/>
        <v>2559.1999999999971</v>
      </c>
      <c r="G68" s="297">
        <f t="shared" si="153"/>
        <v>2211.6999999999971</v>
      </c>
      <c r="H68" s="521">
        <f t="shared" si="153"/>
        <v>4646.6780189999918</v>
      </c>
      <c r="I68" s="521">
        <f t="shared" si="153"/>
        <v>1162.3099999999904</v>
      </c>
      <c r="J68" s="521">
        <f t="shared" si="153"/>
        <v>403.97999999999593</v>
      </c>
      <c r="K68" s="522">
        <f t="shared" si="150"/>
        <v>-1488.4499999999971</v>
      </c>
      <c r="L68" s="522">
        <f t="shared" si="150"/>
        <v>-4142.1000000000058</v>
      </c>
      <c r="M68" s="522">
        <f t="shared" ref="M68" si="154">+M8-M38</f>
        <v>1980.6100000000151</v>
      </c>
      <c r="N68" s="522"/>
      <c r="O68" s="523"/>
    </row>
    <row r="69" spans="1:15" ht="11.1" customHeight="1">
      <c r="B69" s="379">
        <v>4</v>
      </c>
      <c r="C69" s="338" t="s">
        <v>672</v>
      </c>
      <c r="D69" s="531">
        <f>+D9-D39</f>
        <v>780.78000000000065</v>
      </c>
      <c r="E69" s="531">
        <f t="shared" si="153"/>
        <v>181.98999999999796</v>
      </c>
      <c r="F69" s="531">
        <f t="shared" si="153"/>
        <v>-1077.8400000000001</v>
      </c>
      <c r="G69" s="294">
        <f t="shared" si="153"/>
        <v>-1346.7700000000004</v>
      </c>
      <c r="H69" s="508">
        <f t="shared" si="153"/>
        <v>2575.4829040000004</v>
      </c>
      <c r="I69" s="508">
        <f t="shared" si="153"/>
        <v>469.65999999999985</v>
      </c>
      <c r="J69" s="508">
        <f t="shared" si="153"/>
        <v>-1467.8499999999985</v>
      </c>
      <c r="K69" s="531">
        <f t="shared" si="150"/>
        <v>-1181.1100000000006</v>
      </c>
      <c r="L69" s="531">
        <f t="shared" si="150"/>
        <v>-1677.8400000000001</v>
      </c>
      <c r="M69" s="531">
        <f t="shared" si="150"/>
        <v>-3035.119999999999</v>
      </c>
      <c r="N69" s="531"/>
      <c r="O69" s="507"/>
    </row>
    <row r="70" spans="1:15" customFormat="1" ht="11.1" hidden="1" customHeight="1">
      <c r="A70" s="380">
        <v>4</v>
      </c>
      <c r="B70" s="384"/>
      <c r="C70" s="339" t="s">
        <v>673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1.1" customHeight="1">
      <c r="B71" s="379">
        <v>5</v>
      </c>
      <c r="C71" s="338" t="s">
        <v>674</v>
      </c>
      <c r="D71" s="531">
        <f t="shared" ref="D71:E80" si="157">+D11-D41</f>
        <v>1642.3400000000001</v>
      </c>
      <c r="E71" s="531">
        <f t="shared" si="157"/>
        <v>1127.4099999999999</v>
      </c>
      <c r="F71" s="531">
        <f t="shared" si="156"/>
        <v>1427.2200000000012</v>
      </c>
      <c r="G71" s="294">
        <f t="shared" si="156"/>
        <v>296.18000000000029</v>
      </c>
      <c r="H71" s="508">
        <f t="shared" si="156"/>
        <v>2672.5487830000002</v>
      </c>
      <c r="I71" s="508">
        <f t="shared" si="156"/>
        <v>1034.5499999999993</v>
      </c>
      <c r="J71" s="508">
        <f t="shared" si="156"/>
        <v>-1518.7700000000004</v>
      </c>
      <c r="K71" s="531">
        <f t="shared" si="150"/>
        <v>-1440.3700000000026</v>
      </c>
      <c r="L71" s="531">
        <f t="shared" ref="L71:M71" si="158">+L11-L41</f>
        <v>866.77999999999884</v>
      </c>
      <c r="M71" s="531">
        <f t="shared" si="158"/>
        <v>1405.869999999999</v>
      </c>
      <c r="N71" s="531"/>
      <c r="O71" s="523"/>
    </row>
    <row r="72" spans="1:15" customFormat="1" ht="11.1" hidden="1" customHeight="1">
      <c r="A72" s="380">
        <v>5</v>
      </c>
      <c r="B72" s="384"/>
      <c r="C72" s="339" t="s">
        <v>675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1.1" customHeight="1">
      <c r="B73" s="379">
        <v>6</v>
      </c>
      <c r="C73" s="338" t="s">
        <v>676</v>
      </c>
      <c r="D73" s="531">
        <f t="shared" si="157"/>
        <v>2005.8400000000001</v>
      </c>
      <c r="E73" s="531">
        <f t="shared" si="157"/>
        <v>1904.9099999999999</v>
      </c>
      <c r="F73" s="531">
        <f t="shared" si="156"/>
        <v>1784.8500000000022</v>
      </c>
      <c r="G73" s="294">
        <f t="shared" si="156"/>
        <v>3301.16</v>
      </c>
      <c r="H73" s="508">
        <f t="shared" si="156"/>
        <v>1679.5648329999985</v>
      </c>
      <c r="I73" s="508">
        <f t="shared" si="156"/>
        <v>1180.5699999999997</v>
      </c>
      <c r="J73" s="508">
        <f t="shared" si="156"/>
        <v>-1078.3600000000006</v>
      </c>
      <c r="K73" s="531">
        <f t="shared" si="150"/>
        <v>372.02999999999884</v>
      </c>
      <c r="L73" s="531">
        <f t="shared" ref="L73:M73" si="160">+L13-L43</f>
        <v>411.01000000000204</v>
      </c>
      <c r="M73" s="531">
        <f t="shared" si="160"/>
        <v>1223.5200000000004</v>
      </c>
      <c r="N73" s="531"/>
      <c r="O73" s="507"/>
    </row>
    <row r="74" spans="1:15" ht="11.1" customHeight="1">
      <c r="A74" s="382"/>
      <c r="C74" s="340" t="s">
        <v>15</v>
      </c>
      <c r="D74" s="522">
        <f t="shared" si="157"/>
        <v>4428.9599999999991</v>
      </c>
      <c r="E74" s="522">
        <f t="shared" si="157"/>
        <v>3214.3099999999977</v>
      </c>
      <c r="F74" s="522">
        <f t="shared" si="156"/>
        <v>2134.2300000000032</v>
      </c>
      <c r="G74" s="297">
        <f t="shared" si="156"/>
        <v>2250.5699999999997</v>
      </c>
      <c r="H74" s="521">
        <f t="shared" si="156"/>
        <v>6927.5965199999991</v>
      </c>
      <c r="I74" s="521">
        <f t="shared" si="156"/>
        <v>2684.7799999999988</v>
      </c>
      <c r="J74" s="521">
        <f t="shared" si="156"/>
        <v>-4064.9799999999959</v>
      </c>
      <c r="K74" s="522">
        <f t="shared" si="150"/>
        <v>-2249.4499999999971</v>
      </c>
      <c r="L74" s="522">
        <f t="shared" ref="L74:M74" si="161">+L14-L44</f>
        <v>-400.05000000000291</v>
      </c>
      <c r="M74" s="522">
        <f t="shared" si="161"/>
        <v>-405.72999999999593</v>
      </c>
      <c r="N74" s="522"/>
      <c r="O74" s="523"/>
    </row>
    <row r="75" spans="1:15" ht="11.1" customHeight="1">
      <c r="A75" s="382"/>
      <c r="C75" s="340" t="s">
        <v>16</v>
      </c>
      <c r="D75" s="522">
        <f t="shared" si="157"/>
        <v>12618.320000000007</v>
      </c>
      <c r="E75" s="522">
        <f t="shared" si="157"/>
        <v>7552.7399999999616</v>
      </c>
      <c r="F75" s="522">
        <f t="shared" si="156"/>
        <v>4693.4300000000221</v>
      </c>
      <c r="G75" s="297">
        <f t="shared" si="156"/>
        <v>4462.2700000000041</v>
      </c>
      <c r="H75" s="521">
        <f t="shared" si="156"/>
        <v>11574.274538999991</v>
      </c>
      <c r="I75" s="521">
        <f t="shared" si="156"/>
        <v>3847.0899999999965</v>
      </c>
      <c r="J75" s="521">
        <f t="shared" si="156"/>
        <v>-3661</v>
      </c>
      <c r="K75" s="522">
        <f t="shared" si="150"/>
        <v>-3737.9000000000233</v>
      </c>
      <c r="L75" s="522">
        <f t="shared" si="150"/>
        <v>-4542.1499999999942</v>
      </c>
      <c r="M75" s="522">
        <f t="shared" ref="M75" si="162">+M15-M45</f>
        <v>1574.8800000000047</v>
      </c>
      <c r="N75" s="522"/>
      <c r="O75" s="523"/>
    </row>
    <row r="76" spans="1:15" ht="11.1" customHeight="1">
      <c r="B76" s="379">
        <v>7</v>
      </c>
      <c r="C76" s="338" t="s">
        <v>677</v>
      </c>
      <c r="D76" s="531">
        <f t="shared" si="157"/>
        <v>990.09000000000196</v>
      </c>
      <c r="E76" s="531">
        <f t="shared" si="157"/>
        <v>-81.469999999997526</v>
      </c>
      <c r="F76" s="531">
        <f t="shared" si="156"/>
        <v>-413.98999999999796</v>
      </c>
      <c r="G76" s="294">
        <f t="shared" si="156"/>
        <v>210.80000000000291</v>
      </c>
      <c r="H76" s="508">
        <f t="shared" si="156"/>
        <v>3439.3156899999994</v>
      </c>
      <c r="I76" s="508">
        <f t="shared" si="156"/>
        <v>616.45999999999913</v>
      </c>
      <c r="J76" s="508">
        <f t="shared" si="156"/>
        <v>-3502.9599999999991</v>
      </c>
      <c r="K76" s="531">
        <f t="shared" si="150"/>
        <v>-1634.7999999999993</v>
      </c>
      <c r="L76" s="531">
        <f t="shared" si="150"/>
        <v>-1134.4900000000016</v>
      </c>
      <c r="M76" s="531">
        <f t="shared" si="150"/>
        <v>322.09000000000015</v>
      </c>
      <c r="N76" s="531"/>
      <c r="O76" s="507"/>
    </row>
    <row r="77" spans="1:15" customFormat="1" ht="11.1" hidden="1" customHeight="1">
      <c r="A77" s="385">
        <v>7</v>
      </c>
      <c r="B77" s="386"/>
      <c r="C77" s="341" t="s">
        <v>678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1.1" customHeight="1">
      <c r="B78" s="383">
        <v>8</v>
      </c>
      <c r="C78" s="338" t="s">
        <v>679</v>
      </c>
      <c r="D78" s="531">
        <f t="shared" si="157"/>
        <v>2097.0599999999977</v>
      </c>
      <c r="E78" s="531">
        <f t="shared" si="157"/>
        <v>2326.1899999999987</v>
      </c>
      <c r="F78" s="531">
        <f t="shared" si="156"/>
        <v>-437.40999999999985</v>
      </c>
      <c r="G78" s="294">
        <f t="shared" si="156"/>
        <v>2204.25</v>
      </c>
      <c r="H78" s="508">
        <f t="shared" si="156"/>
        <v>4496.756179</v>
      </c>
      <c r="I78" s="508">
        <f t="shared" si="156"/>
        <v>-992.79999999999927</v>
      </c>
      <c r="J78" s="508">
        <f t="shared" si="156"/>
        <v>-3745.5400000000009</v>
      </c>
      <c r="K78" s="531">
        <f t="shared" si="150"/>
        <v>667.32999999999811</v>
      </c>
      <c r="L78" s="531">
        <f t="shared" ref="L78:M78" si="163">+L18-L48</f>
        <v>578.82999999999811</v>
      </c>
      <c r="M78" s="531">
        <f t="shared" si="163"/>
        <v>-1964.3600000000006</v>
      </c>
      <c r="N78" s="531"/>
      <c r="O78" s="507"/>
    </row>
    <row r="79" spans="1:15" customFormat="1" ht="11.1" hidden="1" customHeight="1">
      <c r="A79" s="382">
        <v>8</v>
      </c>
      <c r="B79" s="379"/>
      <c r="C79" s="341" t="s">
        <v>680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1.1" customHeight="1">
      <c r="B80" s="379">
        <v>9</v>
      </c>
      <c r="C80" s="338" t="s">
        <v>681</v>
      </c>
      <c r="D80" s="531">
        <f t="shared" si="157"/>
        <v>2620.0200000000004</v>
      </c>
      <c r="E80" s="531">
        <f t="shared" si="157"/>
        <v>3442.34</v>
      </c>
      <c r="F80" s="531">
        <f t="shared" si="156"/>
        <v>713.47999999999956</v>
      </c>
      <c r="G80" s="294">
        <f t="shared" si="156"/>
        <v>1280.3899999999994</v>
      </c>
      <c r="H80" s="508">
        <f t="shared" si="156"/>
        <v>2460.8523270000005</v>
      </c>
      <c r="I80" s="508">
        <f t="shared" si="156"/>
        <v>817.67000000000189</v>
      </c>
      <c r="J80" s="508">
        <f t="shared" si="156"/>
        <v>-533.72000000000116</v>
      </c>
      <c r="K80" s="531">
        <f t="shared" ref="K80:L82" si="165">+K20-K50</f>
        <v>2406.9300000000003</v>
      </c>
      <c r="L80" s="531">
        <f t="shared" si="165"/>
        <v>681.33000000000175</v>
      </c>
      <c r="M80" s="531">
        <f t="shared" ref="M80" si="166">+M20-M50</f>
        <v>1275.1500000000015</v>
      </c>
      <c r="N80" s="531"/>
      <c r="O80" s="507"/>
    </row>
    <row r="81" spans="1:25" ht="11.1" customHeight="1">
      <c r="A81" s="382"/>
      <c r="B81" s="383"/>
      <c r="C81" s="340" t="s">
        <v>23</v>
      </c>
      <c r="D81" s="522">
        <f t="shared" ref="D81:E81" si="167">+D76+D78+D80</f>
        <v>5707.17</v>
      </c>
      <c r="E81" s="522">
        <f t="shared" si="167"/>
        <v>5687.0600000000013</v>
      </c>
      <c r="F81" s="522">
        <f t="shared" si="156"/>
        <v>-137.92000000000553</v>
      </c>
      <c r="G81" s="297">
        <f t="shared" si="156"/>
        <v>3695.4400000000023</v>
      </c>
      <c r="H81" s="521">
        <f t="shared" si="156"/>
        <v>10396.924196000007</v>
      </c>
      <c r="I81" s="521">
        <f t="shared" si="156"/>
        <v>441.33000000000175</v>
      </c>
      <c r="J81" s="521">
        <f t="shared" si="156"/>
        <v>-7782.2200000000012</v>
      </c>
      <c r="K81" s="522">
        <f t="shared" si="165"/>
        <v>1439.4600000000064</v>
      </c>
      <c r="L81" s="522">
        <f t="shared" si="165"/>
        <v>125.66999999999825</v>
      </c>
      <c r="M81" s="522">
        <f t="shared" ref="M81" si="168">+M21-M51</f>
        <v>-367.1200000000099</v>
      </c>
      <c r="N81" s="522"/>
      <c r="O81" s="523"/>
    </row>
    <row r="82" spans="1:25" customFormat="1" ht="11.1" hidden="1" customHeight="1">
      <c r="A82" s="382">
        <v>9</v>
      </c>
      <c r="B82" s="383"/>
      <c r="C82" s="341" t="s">
        <v>682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1.1" customHeight="1">
      <c r="B83" s="383">
        <v>10</v>
      </c>
      <c r="C83" s="338" t="s">
        <v>664</v>
      </c>
      <c r="D83" s="531">
        <f>+D23-D53</f>
        <v>251.94000000000233</v>
      </c>
      <c r="E83" s="531">
        <f>+E23-E53</f>
        <v>203.9900000000016</v>
      </c>
      <c r="F83" s="531">
        <f t="shared" si="156"/>
        <v>-165.38000000000102</v>
      </c>
      <c r="G83" s="294">
        <f t="shared" si="156"/>
        <v>543.54999999999927</v>
      </c>
      <c r="H83" s="508">
        <f t="shared" si="156"/>
        <v>2212.9798740000006</v>
      </c>
      <c r="I83" s="508">
        <f t="shared" si="156"/>
        <v>-65.639999999999418</v>
      </c>
      <c r="J83" s="508">
        <f t="shared" si="156"/>
        <v>-320.22000000000116</v>
      </c>
      <c r="K83" s="531">
        <f t="shared" ref="K83:M84" si="171">+K23-K53</f>
        <v>-423.13000000000102</v>
      </c>
      <c r="L83" s="531">
        <f t="shared" si="171"/>
        <v>-470.69000000000233</v>
      </c>
      <c r="M83" s="531">
        <f t="shared" si="171"/>
        <v>-3436.869999999999</v>
      </c>
      <c r="N83" s="531"/>
      <c r="O83" s="507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1.1" customHeight="1">
      <c r="B85" s="383">
        <v>11</v>
      </c>
      <c r="C85" s="338" t="s">
        <v>665</v>
      </c>
      <c r="D85" s="531">
        <f t="shared" ref="D85:E85" si="173">+D25-D55</f>
        <v>1608.6399999999994</v>
      </c>
      <c r="E85" s="531">
        <f t="shared" si="173"/>
        <v>1892.0299999999988</v>
      </c>
      <c r="F85" s="531">
        <f t="shared" ref="F85:G90" si="174">+F25-F55</f>
        <v>-937.53999999999724</v>
      </c>
      <c r="G85" s="294">
        <f t="shared" ref="G85:H86" si="175">+G25-G55</f>
        <v>579.75</v>
      </c>
      <c r="H85" s="508">
        <f t="shared" si="175"/>
        <v>176.1079299999983</v>
      </c>
      <c r="I85" s="508">
        <f t="shared" ref="I85:K90" si="176">+I25-I55</f>
        <v>1321.630000000001</v>
      </c>
      <c r="J85" s="531">
        <f t="shared" si="176"/>
        <v>-1115.6100000000006</v>
      </c>
      <c r="K85" s="531">
        <f t="shared" si="176"/>
        <v>-1934.5900000000001</v>
      </c>
      <c r="L85" s="531">
        <f t="shared" ref="L85:M85" si="177">+L25-L55</f>
        <v>-22.459999999999127</v>
      </c>
      <c r="M85" s="531">
        <f t="shared" si="177"/>
        <v>-2726.8600000000006</v>
      </c>
      <c r="N85" s="531"/>
      <c r="O85" s="507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1.1" customHeight="1">
      <c r="B87" s="383">
        <v>12</v>
      </c>
      <c r="C87" s="338" t="s">
        <v>684</v>
      </c>
      <c r="D87" s="531">
        <f t="shared" ref="D87:E87" si="179">+D27-D57</f>
        <v>1003.4300000000003</v>
      </c>
      <c r="E87" s="531">
        <f t="shared" si="179"/>
        <v>-219.9900000000016</v>
      </c>
      <c r="F87" s="531">
        <f t="shared" si="174"/>
        <v>1303.3299999999981</v>
      </c>
      <c r="G87" s="294">
        <f t="shared" si="174"/>
        <v>727.91999999999825</v>
      </c>
      <c r="H87" s="508">
        <f t="shared" ref="H87" si="180">+H27-H57</f>
        <v>1117.4447180000025</v>
      </c>
      <c r="I87" s="508">
        <f t="shared" si="176"/>
        <v>-881.04999999999927</v>
      </c>
      <c r="J87" s="508">
        <f t="shared" ref="J87:K87" si="181">+J27-J57</f>
        <v>-725.87999999999738</v>
      </c>
      <c r="K87" s="531">
        <f t="shared" si="181"/>
        <v>1221.0299999999988</v>
      </c>
      <c r="L87" s="531">
        <f>+L27-L57</f>
        <v>126.62000000000262</v>
      </c>
      <c r="M87" s="531">
        <f>+M27-M57</f>
        <v>-351.97617307680048</v>
      </c>
      <c r="N87" s="531"/>
      <c r="O87" s="507"/>
    </row>
    <row r="88" spans="1:25" ht="11.1" customHeight="1">
      <c r="A88" s="382"/>
      <c r="B88" s="383"/>
      <c r="C88" s="340" t="s">
        <v>30</v>
      </c>
      <c r="D88" s="522">
        <f t="shared" ref="D88" si="182">+D83+D85+D87</f>
        <v>2864.010000000002</v>
      </c>
      <c r="E88" s="522">
        <f>+E28-E58</f>
        <v>1876.0300000000061</v>
      </c>
      <c r="F88" s="522">
        <f t="shared" si="174"/>
        <v>200.40999999999622</v>
      </c>
      <c r="G88" s="297">
        <f t="shared" si="174"/>
        <v>1851.2199999999939</v>
      </c>
      <c r="H88" s="521">
        <f t="shared" ref="H88" si="183">+H28-H58</f>
        <v>3506.5325219999941</v>
      </c>
      <c r="I88" s="521">
        <f t="shared" si="176"/>
        <v>374.94000000000233</v>
      </c>
      <c r="J88" s="521">
        <f t="shared" ref="J88:K88" si="184">+J28-J58</f>
        <v>-2161.7100000000064</v>
      </c>
      <c r="K88" s="522">
        <f t="shared" si="184"/>
        <v>-1136.6900000000023</v>
      </c>
      <c r="L88" s="522">
        <f t="shared" ref="L88:M88" si="185">+L28-L58</f>
        <v>-366.52999999999884</v>
      </c>
      <c r="M88" s="522">
        <f t="shared" si="185"/>
        <v>-6515.7061730768037</v>
      </c>
      <c r="N88" s="522"/>
      <c r="O88" s="523"/>
    </row>
    <row r="89" spans="1:25" ht="11.1" customHeight="1">
      <c r="A89" s="382"/>
      <c r="B89" s="383"/>
      <c r="C89" s="340" t="s">
        <v>31</v>
      </c>
      <c r="D89" s="533">
        <f t="shared" ref="D89" si="186">+D88+D81</f>
        <v>8571.1800000000021</v>
      </c>
      <c r="E89" s="533">
        <f>+E29-E59</f>
        <v>7563.0900000000111</v>
      </c>
      <c r="F89" s="533">
        <f t="shared" si="174"/>
        <v>62.489999999990687</v>
      </c>
      <c r="G89" s="301">
        <f t="shared" si="174"/>
        <v>5546.6599999999889</v>
      </c>
      <c r="H89" s="532">
        <f t="shared" ref="H89" si="187">+H29-H59</f>
        <v>13903.456718000001</v>
      </c>
      <c r="I89" s="532">
        <f t="shared" si="176"/>
        <v>816.27000000001863</v>
      </c>
      <c r="J89" s="532">
        <f t="shared" ref="J89:K89" si="188">+J29-J59</f>
        <v>-9943.9300000000221</v>
      </c>
      <c r="K89" s="533">
        <f t="shared" si="188"/>
        <v>302.76999999998952</v>
      </c>
      <c r="L89" s="533">
        <f t="shared" ref="L89:M89" si="189">+L29-L59</f>
        <v>-240.85999999998603</v>
      </c>
      <c r="M89" s="533">
        <f t="shared" si="189"/>
        <v>-6882.8261730768136</v>
      </c>
      <c r="N89" s="533"/>
      <c r="O89" s="523"/>
    </row>
    <row r="90" spans="1:25" ht="11.1" customHeight="1">
      <c r="C90" s="342" t="s">
        <v>45</v>
      </c>
      <c r="D90" s="535">
        <f t="shared" ref="D90" si="190">+D75+D81+D88</f>
        <v>21189.500000000007</v>
      </c>
      <c r="E90" s="535">
        <f>+E30-E60</f>
        <v>15115.829999999958</v>
      </c>
      <c r="F90" s="535">
        <f t="shared" si="174"/>
        <v>4755.9700000000303</v>
      </c>
      <c r="G90" s="302">
        <f t="shared" si="174"/>
        <v>10008.929999999993</v>
      </c>
      <c r="H90" s="534">
        <f t="shared" ref="H90" si="191">+H30-H60</f>
        <v>25477.731256999949</v>
      </c>
      <c r="I90" s="534">
        <f t="shared" si="176"/>
        <v>4663.3600000000442</v>
      </c>
      <c r="J90" s="534">
        <f>+J30-J60</f>
        <v>-13604.929999999993</v>
      </c>
      <c r="K90" s="535">
        <f>+K30-K60</f>
        <v>-3435.1300000000047</v>
      </c>
      <c r="L90" s="535">
        <f>+L30-L60</f>
        <v>-4783.0100000000093</v>
      </c>
      <c r="M90" s="535">
        <f>+M30-M60</f>
        <v>-5307.9461730767507</v>
      </c>
      <c r="N90" s="535"/>
      <c r="O90" s="523"/>
    </row>
    <row r="91" spans="1:25" ht="15.9" customHeight="1">
      <c r="C91" s="343" t="s">
        <v>704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545"/>
      <c r="Q91" s="545"/>
      <c r="R91" s="545"/>
      <c r="S91" s="545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  <c r="V92" s="546"/>
      <c r="W92" s="546"/>
      <c r="X92" s="546"/>
      <c r="Y92" s="546"/>
    </row>
    <row r="93" spans="1:25" s="551" customFormat="1" ht="21" hidden="1">
      <c r="A93" s="377"/>
      <c r="B93" s="379"/>
      <c r="C93" s="344"/>
      <c r="D93" s="548"/>
      <c r="E93" s="548"/>
      <c r="F93" s="548">
        <v>2561</v>
      </c>
      <c r="G93" s="336">
        <v>2562</v>
      </c>
      <c r="H93" s="547">
        <v>2563</v>
      </c>
      <c r="I93" s="547">
        <v>2564</v>
      </c>
      <c r="J93" s="547">
        <v>2565</v>
      </c>
      <c r="K93" s="548">
        <v>2566</v>
      </c>
      <c r="L93" s="548">
        <v>2567</v>
      </c>
      <c r="M93" s="548">
        <v>2568</v>
      </c>
      <c r="N93" s="548">
        <v>2569</v>
      </c>
      <c r="O93" s="547"/>
      <c r="P93" s="547"/>
      <c r="Q93" s="547"/>
      <c r="R93" s="547" t="s">
        <v>40</v>
      </c>
      <c r="S93" s="547"/>
      <c r="T93" s="547"/>
      <c r="U93" s="547"/>
      <c r="V93" s="547"/>
      <c r="W93" s="547"/>
      <c r="X93" s="547"/>
      <c r="Y93" s="547"/>
    </row>
    <row r="94" spans="1:25" ht="21" hidden="1">
      <c r="C94" s="345" t="s">
        <v>41</v>
      </c>
      <c r="D94" s="549"/>
      <c r="E94" s="549"/>
      <c r="F94" s="549">
        <f>F30/12</f>
        <v>21079.747500000001</v>
      </c>
      <c r="G94" s="335">
        <f>G30/12</f>
        <v>20522.399999999998</v>
      </c>
      <c r="H94" s="549">
        <f t="shared" ref="H94:K94" si="192">AVERAGEIF($B$4:$B$29,"&lt;13",H4:H29)</f>
        <v>19302.842564249997</v>
      </c>
      <c r="I94" s="549">
        <f t="shared" si="192"/>
        <v>22667.173333333336</v>
      </c>
      <c r="J94" s="549">
        <f t="shared" si="192"/>
        <v>23952.075833333332</v>
      </c>
      <c r="K94" s="549">
        <f t="shared" si="192"/>
        <v>23756.19</v>
      </c>
      <c r="L94" s="549">
        <f>AVERAGEIF($B$4:$B$29,"&lt;13",L4:L29)</f>
        <v>25061.648333333331</v>
      </c>
      <c r="M94" s="549">
        <f>AVERAGEIF($B$4:$B$29,"&lt;13",M4:M29)</f>
        <v>28302.918333333335</v>
      </c>
      <c r="N94" s="549">
        <f>AVERAGEIF($B$4:$B$29,"&lt;13",N4:N29)</f>
        <v>30506.355000000003</v>
      </c>
      <c r="R94" s="346">
        <f>SUM(F30:J30)/60</f>
        <v>21504.847846183333</v>
      </c>
    </row>
    <row r="95" spans="1:25" ht="21" hidden="1">
      <c r="C95" s="345" t="s">
        <v>42</v>
      </c>
      <c r="D95" s="549"/>
      <c r="E95" s="549"/>
      <c r="F95" s="549">
        <f>F60/12</f>
        <v>20683.416666666668</v>
      </c>
      <c r="G95" s="335">
        <f t="shared" ref="G95" si="193">G60/12</f>
        <v>19688.322499999998</v>
      </c>
      <c r="H95" s="549">
        <f>AVERAGEIF($B$34:$B$59,"&lt;13",H34:H59)</f>
        <v>17179.698292833335</v>
      </c>
      <c r="I95" s="549">
        <f t="shared" ref="I95:M95" si="194">AVERAGEIF($B$34:$B$59,"&lt;13",I34:I59)</f>
        <v>22278.560000000001</v>
      </c>
      <c r="J95" s="549">
        <f t="shared" si="194"/>
        <v>25085.820000000003</v>
      </c>
      <c r="K95" s="549">
        <f t="shared" si="194"/>
        <v>24042.450833333336</v>
      </c>
      <c r="L95" s="549">
        <f t="shared" si="194"/>
        <v>25460.232499999998</v>
      </c>
      <c r="M95" s="549">
        <f t="shared" si="194"/>
        <v>28745.247181089726</v>
      </c>
      <c r="N95" s="549">
        <f>AVERAGEIF($B$34:$B$59,"&lt;13",N34:N59)</f>
        <v>33574.8921990854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1" priority="4" operator="lessThan">
      <formula>0</formula>
    </cfRule>
  </conditionalFormatting>
  <conditionalFormatting sqref="AE34:AE60">
    <cfRule type="cellIs" dxfId="20" priority="3" operator="lessThan">
      <formula>0</formula>
    </cfRule>
  </conditionalFormatting>
  <conditionalFormatting sqref="AL31:AM32">
    <cfRule type="cellIs" dxfId="19" priority="1" operator="lessThan">
      <formula>0</formula>
    </cfRule>
  </conditionalFormatting>
  <conditionalFormatting sqref="AL1048559:AM1048574">
    <cfRule type="cellIs" dxfId="18" priority="2" operator="lessThan">
      <formula>0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99" orientation="portrait" r:id="rId1"/>
  <headerFooter scaleWithDoc="0">
    <oddHeader>&amp;R&amp;"TH Sarabun New,Regular"&amp;12&amp;K000000ตาราง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tabSelected="1" view="pageBreakPreview" topLeftCell="C1" zoomScaleNormal="85" zoomScaleSheetLayoutView="100" workbookViewId="0">
      <selection activeCell="AW53" sqref="AW53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10" width="11.125" style="346" customWidth="1"/>
    <col min="11" max="11" width="11.75" style="550" customWidth="1"/>
    <col min="12" max="13" width="12.125" style="550" customWidth="1"/>
    <col min="14" max="14" width="11.125" style="550" customWidth="1"/>
    <col min="15" max="15" width="2" style="346" customWidth="1"/>
    <col min="16" max="19" width="7.375" hidden="1" customWidth="1"/>
    <col min="20" max="20" width="7.375" style="346" hidden="1" customWidth="1"/>
    <col min="21" max="26" width="7.375" style="346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</row>
    <row r="2" spans="1:26" s="517" customFormat="1" ht="14.1" customHeight="1">
      <c r="A2" s="377"/>
      <c r="B2" s="378"/>
      <c r="C2" s="498" t="s">
        <v>2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Z2" s="498"/>
    </row>
    <row r="3" spans="1:26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293">
        <v>2559</v>
      </c>
      <c r="Q3" s="293">
        <v>2560</v>
      </c>
      <c r="R3" s="292">
        <v>2561</v>
      </c>
      <c r="S3" s="29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</row>
    <row r="4" spans="1:26" ht="11.1" customHeight="1">
      <c r="B4" s="379">
        <v>1</v>
      </c>
      <c r="C4" s="338" t="s">
        <v>669</v>
      </c>
      <c r="D4" s="506">
        <v>562748.36</v>
      </c>
      <c r="E4" s="506">
        <v>609358.95878500002</v>
      </c>
      <c r="F4" s="506">
        <v>655101.29</v>
      </c>
      <c r="G4" s="295">
        <v>615996.18999999994</v>
      </c>
      <c r="H4" s="504">
        <v>588919.99182800006</v>
      </c>
      <c r="I4" s="504">
        <v>589185.37</v>
      </c>
      <c r="J4" s="505">
        <v>707340.1</v>
      </c>
      <c r="K4" s="506">
        <v>712605.6</v>
      </c>
      <c r="L4" s="506">
        <v>771190.02</v>
      </c>
      <c r="M4" s="506">
        <v>865594.94</v>
      </c>
      <c r="N4" s="506">
        <f>980744403123/10^6</f>
        <v>980744.40312300005</v>
      </c>
      <c r="O4" s="507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4">
        <f t="shared" si="0"/>
        <v>-4.3955139027726631</v>
      </c>
      <c r="U4" s="553">
        <f t="shared" si="0"/>
        <v>4.5061837886706257E-2</v>
      </c>
      <c r="V4" s="514">
        <f t="shared" si="0"/>
        <v>20.053914441222464</v>
      </c>
      <c r="W4" s="514">
        <f t="shared" si="0"/>
        <v>0.74440852427284376</v>
      </c>
      <c r="X4" s="514">
        <f t="shared" si="0"/>
        <v>8.2211562749436862</v>
      </c>
      <c r="Y4" s="514">
        <f t="shared" si="0"/>
        <v>12.2414602823828</v>
      </c>
      <c r="Z4" s="516">
        <f t="shared" si="0"/>
        <v>13.302927016070608</v>
      </c>
    </row>
    <row r="5" spans="1:26" ht="11.1" customHeight="1">
      <c r="B5" s="379">
        <v>2</v>
      </c>
      <c r="C5" s="338" t="s">
        <v>670</v>
      </c>
      <c r="D5" s="506">
        <v>683420.33</v>
      </c>
      <c r="E5" s="506">
        <v>646217.20229599997</v>
      </c>
      <c r="F5" s="506">
        <v>646578.91</v>
      </c>
      <c r="G5" s="294">
        <v>680352.32</v>
      </c>
      <c r="H5" s="508">
        <v>626775.52776600001</v>
      </c>
      <c r="I5" s="508">
        <v>601075.1</v>
      </c>
      <c r="J5" s="505">
        <v>771303.65</v>
      </c>
      <c r="K5" s="506">
        <v>736352.35</v>
      </c>
      <c r="L5" s="506">
        <v>828071.57</v>
      </c>
      <c r="M5" s="506">
        <v>909500.83</v>
      </c>
      <c r="N5" s="506">
        <v>912567.33098700002</v>
      </c>
      <c r="O5" s="507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16">
        <f t="shared" si="0"/>
        <v>-7.8748599305136446</v>
      </c>
      <c r="U5" s="516">
        <f t="shared" si="0"/>
        <v>-4.1004197878630304</v>
      </c>
      <c r="V5" s="516">
        <f t="shared" si="0"/>
        <v>28.320679063231879</v>
      </c>
      <c r="W5" s="516">
        <f t="shared" si="0"/>
        <v>-4.5314578765444757</v>
      </c>
      <c r="X5" s="516">
        <f t="shared" si="0"/>
        <v>12.455887456596004</v>
      </c>
      <c r="Y5" s="516">
        <f t="shared" si="0"/>
        <v>9.8336017018432429</v>
      </c>
      <c r="Z5" s="516">
        <f>((N5/M5)-1)*100</f>
        <v>0.33716307735531803</v>
      </c>
    </row>
    <row r="6" spans="1:26" customFormat="1" ht="12" customHeight="1">
      <c r="A6" s="380">
        <v>2</v>
      </c>
      <c r="B6" s="381"/>
      <c r="C6" s="339" t="s">
        <v>685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>
        <f>N4+N5</f>
        <v>1893311.7341100001</v>
      </c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516">
        <f>((N6/M6)-1)*100</f>
        <v>6.659694992681997</v>
      </c>
    </row>
    <row r="7" spans="1:26" ht="11.1" customHeight="1">
      <c r="B7" s="379">
        <v>3</v>
      </c>
      <c r="C7" s="338" t="s">
        <v>671</v>
      </c>
      <c r="D7" s="506">
        <v>678143.66</v>
      </c>
      <c r="E7" s="506">
        <v>726298.58022999996</v>
      </c>
      <c r="F7" s="506">
        <v>706017.95</v>
      </c>
      <c r="G7" s="294">
        <v>665310.21</v>
      </c>
      <c r="H7" s="508">
        <v>692043.59129799996</v>
      </c>
      <c r="I7" s="508">
        <v>716788.73</v>
      </c>
      <c r="J7" s="505">
        <v>922955.24</v>
      </c>
      <c r="K7" s="506">
        <v>954885.7</v>
      </c>
      <c r="L7" s="506">
        <v>896591.61</v>
      </c>
      <c r="M7" s="506">
        <v>990957.68</v>
      </c>
      <c r="N7" s="506"/>
      <c r="O7" s="507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16">
        <f t="shared" si="0"/>
        <v>4.0181829312374351</v>
      </c>
      <c r="U7" s="516">
        <f t="shared" si="0"/>
        <v>3.5756618532638784</v>
      </c>
      <c r="V7" s="516">
        <f t="shared" si="0"/>
        <v>28.762521140643504</v>
      </c>
      <c r="W7" s="516">
        <f t="shared" si="0"/>
        <v>3.4595892212497814</v>
      </c>
      <c r="X7" s="516">
        <f t="shared" si="0"/>
        <v>-6.1048238548341409</v>
      </c>
      <c r="Y7" s="516">
        <f t="shared" si="0"/>
        <v>10.52497803319843</v>
      </c>
      <c r="Z7" s="516"/>
    </row>
    <row r="8" spans="1:26" ht="11.1" customHeight="1">
      <c r="A8" s="382"/>
      <c r="B8" s="383"/>
      <c r="C8" s="340" t="s">
        <v>8</v>
      </c>
      <c r="D8" s="522">
        <f t="shared" ref="D8:E8" si="3">+D4+D5+D7</f>
        <v>1924312.35</v>
      </c>
      <c r="E8" s="522">
        <f t="shared" si="3"/>
        <v>1981874.741311</v>
      </c>
      <c r="F8" s="522">
        <f t="shared" ref="F8:M8" si="4">+F4+F5+F7</f>
        <v>2007698.1500000001</v>
      </c>
      <c r="G8" s="297">
        <f t="shared" si="4"/>
        <v>1961658.7199999997</v>
      </c>
      <c r="H8" s="521">
        <f t="shared" si="4"/>
        <v>1907739.1108920001</v>
      </c>
      <c r="I8" s="521">
        <f t="shared" si="4"/>
        <v>1907049.2</v>
      </c>
      <c r="J8" s="521">
        <f t="shared" si="4"/>
        <v>2401598.9900000002</v>
      </c>
      <c r="K8" s="522">
        <f t="shared" si="4"/>
        <v>2403843.65</v>
      </c>
      <c r="L8" s="522">
        <f t="shared" si="4"/>
        <v>2495853.1999999997</v>
      </c>
      <c r="M8" s="522">
        <f t="shared" si="4"/>
        <v>2766053.45</v>
      </c>
      <c r="N8" s="522"/>
      <c r="O8" s="523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4">
        <f t="shared" si="0"/>
        <v>-2.7486743008997783</v>
      </c>
      <c r="U8" s="554">
        <f t="shared" si="0"/>
        <v>-3.6163796614596677E-2</v>
      </c>
      <c r="V8" s="524">
        <f t="shared" si="0"/>
        <v>25.932723183020158</v>
      </c>
      <c r="W8" s="524">
        <f t="shared" si="0"/>
        <v>9.3465229180478282E-2</v>
      </c>
      <c r="X8" s="524">
        <f t="shared" si="0"/>
        <v>3.8276012668294612</v>
      </c>
      <c r="Y8" s="524">
        <f t="shared" si="0"/>
        <v>10.825967248394285</v>
      </c>
      <c r="Z8" s="524"/>
    </row>
    <row r="9" spans="1:26" ht="11.1" customHeight="1">
      <c r="B9" s="379">
        <v>4</v>
      </c>
      <c r="C9" s="338" t="s">
        <v>672</v>
      </c>
      <c r="D9" s="506">
        <v>542074.06000000006</v>
      </c>
      <c r="E9" s="506">
        <v>581621.65288199997</v>
      </c>
      <c r="F9" s="506">
        <v>590549.75</v>
      </c>
      <c r="G9" s="294">
        <v>582941.52</v>
      </c>
      <c r="H9" s="508">
        <v>614122.63897299999</v>
      </c>
      <c r="I9" s="508">
        <v>655821.56000000006</v>
      </c>
      <c r="J9" s="505">
        <v>782696.37</v>
      </c>
      <c r="K9" s="506">
        <v>740513.48</v>
      </c>
      <c r="L9" s="506">
        <v>833277.8</v>
      </c>
      <c r="M9" s="506">
        <v>858633.16</v>
      </c>
      <c r="N9" s="506"/>
      <c r="O9" s="507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16">
        <f t="shared" si="5"/>
        <v>5.3489274486744343</v>
      </c>
      <c r="U9" s="516">
        <f t="shared" si="5"/>
        <v>6.7899989970624297</v>
      </c>
      <c r="V9" s="516">
        <v>19.399999999999999</v>
      </c>
      <c r="W9" s="516">
        <f t="shared" ref="W9:Y11" si="6">((K9/J9)-1)*100</f>
        <v>-5.3894321753402252</v>
      </c>
      <c r="X9" s="516">
        <f t="shared" si="6"/>
        <v>12.527026516789409</v>
      </c>
      <c r="Y9" s="516">
        <f t="shared" si="6"/>
        <v>3.0428459752557924</v>
      </c>
      <c r="Z9" s="516"/>
    </row>
    <row r="10" spans="1:26" customFormat="1" ht="11.1" hidden="1" customHeight="1">
      <c r="A10" s="380">
        <v>4</v>
      </c>
      <c r="B10" s="384"/>
      <c r="C10" s="339" t="s">
        <v>673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16">
        <f t="shared" si="6"/>
        <v>-1.2542250477669437</v>
      </c>
      <c r="X10" s="616">
        <f t="shared" si="6"/>
        <v>5.8763639866823869</v>
      </c>
      <c r="Y10" s="616">
        <f t="shared" si="6"/>
        <v>8.8778606188822273</v>
      </c>
      <c r="Z10" s="616"/>
    </row>
    <row r="11" spans="1:26" ht="11.1" customHeight="1">
      <c r="B11" s="379">
        <v>5</v>
      </c>
      <c r="C11" s="338" t="s">
        <v>674</v>
      </c>
      <c r="D11" s="506">
        <v>614455.05000000005</v>
      </c>
      <c r="E11" s="506">
        <v>681050.72295299999</v>
      </c>
      <c r="F11" s="506">
        <v>694620.62</v>
      </c>
      <c r="G11" s="294">
        <v>663253.09</v>
      </c>
      <c r="H11" s="508">
        <v>524789.49855599995</v>
      </c>
      <c r="I11" s="508">
        <v>715930.92</v>
      </c>
      <c r="J11" s="505">
        <v>854937.51</v>
      </c>
      <c r="K11" s="506">
        <v>836801.01</v>
      </c>
      <c r="L11" s="506">
        <v>960755.3</v>
      </c>
      <c r="M11" s="506">
        <v>1025486.49</v>
      </c>
      <c r="N11" s="506"/>
      <c r="O11" s="523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16">
        <f t="shared" si="5"/>
        <v>-20.876433676924144</v>
      </c>
      <c r="U11" s="516">
        <f t="shared" si="5"/>
        <v>36.422493584559312</v>
      </c>
      <c r="V11" s="516">
        <f t="shared" si="9"/>
        <v>19.416201496088469</v>
      </c>
      <c r="W11" s="516">
        <f t="shared" si="6"/>
        <v>-2.1213831172292363</v>
      </c>
      <c r="X11" s="516">
        <f t="shared" si="6"/>
        <v>14.812875285607042</v>
      </c>
      <c r="Y11" s="516">
        <f t="shared" si="6"/>
        <v>6.737531398473684</v>
      </c>
      <c r="Z11" s="516"/>
    </row>
    <row r="12" spans="1:26" s="628" customFormat="1" ht="11.1" hidden="1" customHeight="1">
      <c r="A12" s="619">
        <v>5</v>
      </c>
      <c r="B12" s="620"/>
      <c r="C12" s="621" t="s">
        <v>675</v>
      </c>
      <c r="D12" s="623">
        <f t="shared" ref="D12:E12" si="10">+D8+D9+D11</f>
        <v>3080841.46</v>
      </c>
      <c r="E12" s="623">
        <f t="shared" si="10"/>
        <v>3244547.1171460003</v>
      </c>
      <c r="F12" s="623">
        <f t="shared" ref="F12:M12" si="11">+F8+F9+F11</f>
        <v>3292868.5200000005</v>
      </c>
      <c r="G12" s="297">
        <f t="shared" si="11"/>
        <v>3207853.3299999996</v>
      </c>
      <c r="H12" s="622">
        <f t="shared" si="11"/>
        <v>3046651.2484210003</v>
      </c>
      <c r="I12" s="622">
        <f t="shared" si="11"/>
        <v>3278801.6799999997</v>
      </c>
      <c r="J12" s="622">
        <f t="shared" si="11"/>
        <v>4039232.87</v>
      </c>
      <c r="K12" s="623">
        <f t="shared" si="11"/>
        <v>3981158.1399999997</v>
      </c>
      <c r="L12" s="623">
        <f t="shared" si="11"/>
        <v>4289886.3</v>
      </c>
      <c r="M12" s="623">
        <f t="shared" si="11"/>
        <v>4650173.1000000006</v>
      </c>
      <c r="N12" s="623"/>
      <c r="O12" s="624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16">
        <f t="shared" si="5"/>
        <v>-5.0252322969828285</v>
      </c>
      <c r="U12" s="616">
        <f t="shared" si="5"/>
        <v>7.6198557908233377</v>
      </c>
      <c r="V12" s="616">
        <f t="shared" si="9"/>
        <v>23.192350871309799</v>
      </c>
      <c r="W12" s="616">
        <v>-2.4</v>
      </c>
      <c r="X12" s="616">
        <f t="shared" ref="X12:X30" si="12">((L12/K12)-1)*100</f>
        <v>7.7547323955335257</v>
      </c>
      <c r="Y12" s="616">
        <f t="shared" ref="Y12:Y30" si="13">((M12/L12)-1)*100</f>
        <v>8.3985162963410076</v>
      </c>
      <c r="Z12" s="616"/>
    </row>
    <row r="13" spans="1:26" ht="11.1" customHeight="1">
      <c r="B13" s="379">
        <v>6</v>
      </c>
      <c r="C13" s="338" t="s">
        <v>676</v>
      </c>
      <c r="D13" s="528">
        <v>642598.63</v>
      </c>
      <c r="E13" s="528">
        <v>688303.79149600002</v>
      </c>
      <c r="F13" s="528">
        <v>697272.5</v>
      </c>
      <c r="G13" s="300">
        <v>676650.34</v>
      </c>
      <c r="H13" s="527">
        <v>521707.66311700002</v>
      </c>
      <c r="I13" s="527">
        <v>739426.71</v>
      </c>
      <c r="J13" s="528">
        <v>906213.69</v>
      </c>
      <c r="K13" s="528">
        <v>850468.05</v>
      </c>
      <c r="L13" s="528">
        <v>893045.13</v>
      </c>
      <c r="M13" s="528">
        <v>938227.06</v>
      </c>
      <c r="N13" s="528"/>
      <c r="O13" s="507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16">
        <f t="shared" si="5"/>
        <v>-22.898485040737583</v>
      </c>
      <c r="U13" s="516">
        <f t="shared" si="5"/>
        <v>41.732000941334356</v>
      </c>
      <c r="V13" s="516">
        <f t="shared" si="9"/>
        <v>22.556255778209589</v>
      </c>
      <c r="W13" s="516">
        <f t="shared" ref="W13:W30" si="14">((K13/J13)-1)*100</f>
        <v>-6.1514895013338293</v>
      </c>
      <c r="X13" s="516">
        <f t="shared" si="12"/>
        <v>5.0063115245775558</v>
      </c>
      <c r="Y13" s="516">
        <f t="shared" si="13"/>
        <v>5.059310944341644</v>
      </c>
      <c r="Z13" s="516"/>
    </row>
    <row r="14" spans="1:26" ht="11.1" customHeight="1">
      <c r="A14" s="382"/>
      <c r="C14" s="340" t="s">
        <v>15</v>
      </c>
      <c r="D14" s="522">
        <f t="shared" ref="D14:E14" si="15">+D9+D11+D13</f>
        <v>1799127.7400000002</v>
      </c>
      <c r="E14" s="522">
        <f t="shared" si="15"/>
        <v>1950976.1673310001</v>
      </c>
      <c r="F14" s="522">
        <f t="shared" ref="F14:J14" si="16">+F9+F11+F13</f>
        <v>1982442.87</v>
      </c>
      <c r="G14" s="297">
        <f t="shared" si="16"/>
        <v>1922844.9499999997</v>
      </c>
      <c r="H14" s="521">
        <f t="shared" si="16"/>
        <v>1660619.8006460001</v>
      </c>
      <c r="I14" s="521">
        <f t="shared" si="16"/>
        <v>2111179.19</v>
      </c>
      <c r="J14" s="521">
        <f t="shared" si="16"/>
        <v>2543847.5699999998</v>
      </c>
      <c r="K14" s="522">
        <f t="shared" ref="K14:L14" si="17">+K9+K11+K13</f>
        <v>2427782.54</v>
      </c>
      <c r="L14" s="522">
        <f t="shared" si="17"/>
        <v>2687078.23</v>
      </c>
      <c r="M14" s="522">
        <f t="shared" ref="M14" si="18">+M9+M11+M13</f>
        <v>2822346.71</v>
      </c>
      <c r="N14" s="522"/>
      <c r="O14" s="523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4">
        <f t="shared" si="5"/>
        <v>-13.63735278572511</v>
      </c>
      <c r="U14" s="524">
        <f t="shared" si="5"/>
        <v>27.132001508034964</v>
      </c>
      <c r="V14" s="524">
        <f t="shared" si="9"/>
        <v>20.494157106578893</v>
      </c>
      <c r="W14" s="524">
        <f t="shared" si="14"/>
        <v>-4.5625780164178504</v>
      </c>
      <c r="X14" s="524">
        <f t="shared" si="12"/>
        <v>10.680350720373832</v>
      </c>
      <c r="Y14" s="524">
        <f t="shared" si="13"/>
        <v>5.0340357973128302</v>
      </c>
      <c r="Z14" s="524"/>
    </row>
    <row r="15" spans="1:26" ht="11.1" customHeight="1">
      <c r="A15" s="382"/>
      <c r="C15" s="340" t="s">
        <v>16</v>
      </c>
      <c r="D15" s="522">
        <f t="shared" ref="D15:E15" si="19">+D8+D9+D11+D13</f>
        <v>3723440.09</v>
      </c>
      <c r="E15" s="522">
        <f t="shared" si="19"/>
        <v>3932850.9086420005</v>
      </c>
      <c r="F15" s="522">
        <f t="shared" ref="F15:J15" si="20">+F8+F9+F11+F13</f>
        <v>3990141.0200000005</v>
      </c>
      <c r="G15" s="297">
        <f t="shared" si="20"/>
        <v>3884503.6699999995</v>
      </c>
      <c r="H15" s="521">
        <f t="shared" si="20"/>
        <v>3568358.9115380002</v>
      </c>
      <c r="I15" s="521">
        <f t="shared" si="20"/>
        <v>4018228.3899999997</v>
      </c>
      <c r="J15" s="521">
        <f t="shared" si="20"/>
        <v>4945446.5600000005</v>
      </c>
      <c r="K15" s="522">
        <f t="shared" ref="K15:L15" si="21">+K8+K9+K11+K13</f>
        <v>4831626.1899999995</v>
      </c>
      <c r="L15" s="522">
        <f t="shared" si="21"/>
        <v>5182931.43</v>
      </c>
      <c r="M15" s="522">
        <f t="shared" ref="M15" si="22">+M8+M9+M11+M13</f>
        <v>5588400.1600000001</v>
      </c>
      <c r="N15" s="522"/>
      <c r="O15" s="523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4">
        <f t="shared" si="5"/>
        <v>-8.138613972837339</v>
      </c>
      <c r="U15" s="524">
        <f t="shared" si="5"/>
        <v>12.607181329416806</v>
      </c>
      <c r="V15" s="524">
        <f t="shared" si="9"/>
        <v>23.075297867775024</v>
      </c>
      <c r="W15" s="524">
        <f t="shared" si="14"/>
        <v>-2.3015185508343916</v>
      </c>
      <c r="X15" s="524">
        <f t="shared" si="12"/>
        <v>7.2709523912900309</v>
      </c>
      <c r="Y15" s="524">
        <f t="shared" si="13"/>
        <v>7.8231544344394388</v>
      </c>
      <c r="Z15" s="524"/>
    </row>
    <row r="16" spans="1:26" ht="11.1" customHeight="1">
      <c r="B16" s="379">
        <v>7</v>
      </c>
      <c r="C16" s="338" t="s">
        <v>677</v>
      </c>
      <c r="D16" s="528">
        <v>596638.71999999997</v>
      </c>
      <c r="E16" s="528">
        <v>636156.69244500005</v>
      </c>
      <c r="F16" s="528">
        <v>659251.9</v>
      </c>
      <c r="G16" s="294">
        <v>655824.6</v>
      </c>
      <c r="H16" s="508">
        <v>580105.29335000005</v>
      </c>
      <c r="I16" s="527">
        <v>708583.06</v>
      </c>
      <c r="J16" s="528">
        <v>828468.14</v>
      </c>
      <c r="K16" s="528">
        <v>770563.25</v>
      </c>
      <c r="L16" s="528">
        <v>939131.43</v>
      </c>
      <c r="M16" s="528">
        <v>928341.57</v>
      </c>
      <c r="N16" s="528"/>
      <c r="O16" s="507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16">
        <f t="shared" ref="T16:T30" si="26">((H16/G16)-1)*100</f>
        <v>-11.545664290421541</v>
      </c>
      <c r="U16" s="516">
        <v>22.2</v>
      </c>
      <c r="V16" s="516">
        <f t="shared" si="9"/>
        <v>16.918987591941569</v>
      </c>
      <c r="W16" s="516">
        <f t="shared" si="14"/>
        <v>-6.989392494924429</v>
      </c>
      <c r="X16" s="516">
        <f t="shared" si="12"/>
        <v>21.875969299080911</v>
      </c>
      <c r="Y16" s="516">
        <f t="shared" si="13"/>
        <v>-1.1489190602427257</v>
      </c>
      <c r="Z16" s="516"/>
    </row>
    <row r="17" spans="1:26" customFormat="1" ht="11.1" hidden="1" customHeight="1">
      <c r="A17" s="385">
        <v>7</v>
      </c>
      <c r="B17" s="386"/>
      <c r="C17" s="341" t="s">
        <v>678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3">
        <v>8</v>
      </c>
      <c r="C18" s="338" t="s">
        <v>679</v>
      </c>
      <c r="D18" s="506">
        <v>651390.56000000006</v>
      </c>
      <c r="E18" s="506">
        <v>711994.87867600005</v>
      </c>
      <c r="F18" s="506">
        <v>756319.39</v>
      </c>
      <c r="G18" s="294">
        <v>671670.58</v>
      </c>
      <c r="H18" s="508">
        <v>634043.53002099996</v>
      </c>
      <c r="I18" s="508">
        <v>715391.29</v>
      </c>
      <c r="J18" s="505">
        <v>862613.43</v>
      </c>
      <c r="K18" s="506">
        <v>831102.5</v>
      </c>
      <c r="L18" s="506">
        <v>941067.9</v>
      </c>
      <c r="M18" s="506">
        <v>889013.95526700001</v>
      </c>
      <c r="N18" s="506"/>
      <c r="O18" s="507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16">
        <f t="shared" si="26"/>
        <v>-5.6020095414927917</v>
      </c>
      <c r="U18" s="516">
        <f t="shared" si="29"/>
        <v>12.829996069245553</v>
      </c>
      <c r="V18" s="516">
        <f t="shared" si="9"/>
        <v>20.579246918144612</v>
      </c>
      <c r="W18" s="516">
        <f t="shared" si="14"/>
        <v>-3.652960747434697</v>
      </c>
      <c r="X18" s="516">
        <f t="shared" si="12"/>
        <v>13.231268104716332</v>
      </c>
      <c r="Y18" s="516">
        <f t="shared" si="13"/>
        <v>-5.5313697059478972</v>
      </c>
      <c r="Z18" s="516"/>
    </row>
    <row r="19" spans="1:26" customFormat="1" ht="11.1" hidden="1" customHeight="1">
      <c r="A19" s="382">
        <v>8</v>
      </c>
      <c r="B19" s="379"/>
      <c r="C19" s="341" t="s">
        <v>680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79">
        <v>9</v>
      </c>
      <c r="C20" s="338" t="s">
        <v>681</v>
      </c>
      <c r="D20" s="530">
        <v>668163.24</v>
      </c>
      <c r="E20" s="530">
        <v>720913.93681600003</v>
      </c>
      <c r="F20" s="530">
        <v>678684.47</v>
      </c>
      <c r="G20" s="294">
        <v>623787.14</v>
      </c>
      <c r="H20" s="508">
        <v>611378.68701600004</v>
      </c>
      <c r="I20" s="508">
        <v>762972.7</v>
      </c>
      <c r="J20" s="505">
        <v>889575.2</v>
      </c>
      <c r="K20" s="530">
        <v>896275.76</v>
      </c>
      <c r="L20" s="530">
        <v>890543.12</v>
      </c>
      <c r="M20" s="530">
        <f>ROUND( (1000904773319/10^6),2)</f>
        <v>1000904.77</v>
      </c>
      <c r="N20" s="530"/>
      <c r="O20" s="507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16">
        <f t="shared" si="26"/>
        <v>-1.9892126958564682</v>
      </c>
      <c r="U20" s="516">
        <f t="shared" si="29"/>
        <v>24.795436315239527</v>
      </c>
      <c r="V20" s="516">
        <f t="shared" si="9"/>
        <v>16.593319787195536</v>
      </c>
      <c r="W20" s="516">
        <f t="shared" si="14"/>
        <v>0.75323143001289061</v>
      </c>
      <c r="X20" s="516">
        <f t="shared" si="12"/>
        <v>-0.63960672103862137</v>
      </c>
      <c r="Y20" s="516">
        <f t="shared" si="13"/>
        <v>12.392622829987165</v>
      </c>
      <c r="Z20" s="516"/>
    </row>
    <row r="21" spans="1:26" ht="11.1" customHeight="1">
      <c r="A21" s="382"/>
      <c r="B21" s="383"/>
      <c r="C21" s="340" t="s">
        <v>23</v>
      </c>
      <c r="D21" s="521">
        <f t="shared" ref="D21:E21" si="33">+D16+D18+D20</f>
        <v>1916192.52</v>
      </c>
      <c r="E21" s="521">
        <f t="shared" si="33"/>
        <v>2069065.5079370001</v>
      </c>
      <c r="F21" s="521">
        <f t="shared" ref="F21:I21" si="34">+F16+F18+F20</f>
        <v>2094255.76</v>
      </c>
      <c r="G21" s="297">
        <f t="shared" si="34"/>
        <v>1951282.3199999998</v>
      </c>
      <c r="H21" s="521">
        <f t="shared" si="34"/>
        <v>1825527.5103870002</v>
      </c>
      <c r="I21" s="521">
        <f t="shared" si="34"/>
        <v>2186947.0499999998</v>
      </c>
      <c r="J21" s="521">
        <f t="shared" ref="J21:L21" si="35">+J16+J18+J20</f>
        <v>2580656.77</v>
      </c>
      <c r="K21" s="521">
        <f t="shared" si="35"/>
        <v>2497941.5099999998</v>
      </c>
      <c r="L21" s="521">
        <f t="shared" si="35"/>
        <v>2770742.45</v>
      </c>
      <c r="M21" s="521">
        <f t="shared" ref="M21" si="36">+M16+M18+M20</f>
        <v>2818260.2952669999</v>
      </c>
      <c r="N21" s="521"/>
      <c r="O21" s="523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4">
        <f t="shared" si="26"/>
        <v>-6.444726543363533</v>
      </c>
      <c r="U21" s="524">
        <f t="shared" si="29"/>
        <v>19.798087816073551</v>
      </c>
      <c r="V21" s="524">
        <f t="shared" si="9"/>
        <v>18.002709301992482</v>
      </c>
      <c r="W21" s="524">
        <f t="shared" si="14"/>
        <v>-3.2052019067998816</v>
      </c>
      <c r="X21" s="524">
        <f t="shared" si="12"/>
        <v>10.921029932362213</v>
      </c>
      <c r="Y21" s="524">
        <f t="shared" si="13"/>
        <v>1.7149860055379662</v>
      </c>
      <c r="Z21" s="524"/>
    </row>
    <row r="22" spans="1:26" customFormat="1" ht="11.1" hidden="1" customHeight="1">
      <c r="A22" s="382">
        <v>9</v>
      </c>
      <c r="B22" s="383"/>
      <c r="C22" s="341" t="s">
        <v>682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3">
        <v>10</v>
      </c>
      <c r="C23" s="338" t="s">
        <v>664</v>
      </c>
      <c r="D23" s="506">
        <v>613246.27</v>
      </c>
      <c r="E23" s="506">
        <v>657303.94262400002</v>
      </c>
      <c r="F23" s="506">
        <v>701611.57</v>
      </c>
      <c r="G23" s="294">
        <v>628698.94999999995</v>
      </c>
      <c r="H23" s="508">
        <v>600341.44894699997</v>
      </c>
      <c r="I23" s="508">
        <v>751247</v>
      </c>
      <c r="J23" s="505">
        <v>803290.12</v>
      </c>
      <c r="K23" s="506">
        <v>847587.78</v>
      </c>
      <c r="L23" s="506">
        <v>898978.27</v>
      </c>
      <c r="M23" s="506">
        <f>ROUND( 910316430349/10^6,2)</f>
        <v>910316.43</v>
      </c>
      <c r="N23" s="506"/>
      <c r="O23" s="507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16">
        <f t="shared" si="26"/>
        <v>-4.5105055532540632</v>
      </c>
      <c r="U23" s="516">
        <f t="shared" si="29"/>
        <v>25.136620387895704</v>
      </c>
      <c r="V23" s="516">
        <f t="shared" si="9"/>
        <v>6.9275644361974198</v>
      </c>
      <c r="W23" s="516">
        <f t="shared" si="14"/>
        <v>5.514528175698219</v>
      </c>
      <c r="X23" s="516">
        <f t="shared" si="12"/>
        <v>6.0631466395138389</v>
      </c>
      <c r="Y23" s="516">
        <f t="shared" si="13"/>
        <v>1.2612273709352362</v>
      </c>
      <c r="Z23" s="516"/>
    </row>
    <row r="24" spans="1:26" customFormat="1" ht="11.1" hidden="1" customHeight="1">
      <c r="A24" s="380">
        <v>10</v>
      </c>
      <c r="B24" s="381"/>
      <c r="C24" s="341" t="s">
        <v>683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3">
        <v>11</v>
      </c>
      <c r="C25" s="338" t="s">
        <v>665</v>
      </c>
      <c r="D25" s="506">
        <v>657540.93999999994</v>
      </c>
      <c r="E25" s="506">
        <v>705102.10693200002</v>
      </c>
      <c r="F25" s="506">
        <v>687806.26</v>
      </c>
      <c r="G25" s="294">
        <v>589746.1</v>
      </c>
      <c r="H25" s="508">
        <v>586751.26693599997</v>
      </c>
      <c r="I25" s="531">
        <v>785913.78</v>
      </c>
      <c r="J25" s="506">
        <v>849228.17</v>
      </c>
      <c r="K25" s="506">
        <v>854495.84</v>
      </c>
      <c r="L25" s="506">
        <v>850060.42</v>
      </c>
      <c r="M25" s="506">
        <v>890204.14</v>
      </c>
      <c r="N25" s="506"/>
      <c r="O25" s="507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16">
        <f t="shared" si="26"/>
        <v>-0.50781735801220806</v>
      </c>
      <c r="U25" s="516">
        <f t="shared" si="29"/>
        <v>33.943260847824263</v>
      </c>
      <c r="V25" s="516">
        <f t="shared" si="9"/>
        <v>8.0561496198730644</v>
      </c>
      <c r="W25" s="516">
        <f t="shared" si="14"/>
        <v>0.62028912677258852</v>
      </c>
      <c r="X25" s="516">
        <f t="shared" si="12"/>
        <v>-0.51906864754308613</v>
      </c>
      <c r="Y25" s="516">
        <f t="shared" si="13"/>
        <v>4.7224549050289832</v>
      </c>
      <c r="Z25" s="516"/>
    </row>
    <row r="26" spans="1:26" customFormat="1" ht="11.1" hidden="1" customHeight="1">
      <c r="A26" s="380">
        <v>11</v>
      </c>
      <c r="B26" s="381"/>
      <c r="C26" s="341" t="s">
        <v>666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3">
        <v>12</v>
      </c>
      <c r="C27" s="338" t="s">
        <v>684</v>
      </c>
      <c r="D27" s="506">
        <v>640284.25</v>
      </c>
      <c r="E27" s="506">
        <v>641942.70932999998</v>
      </c>
      <c r="F27" s="506">
        <v>634485.16</v>
      </c>
      <c r="G27" s="294">
        <v>574169.34</v>
      </c>
      <c r="H27" s="508">
        <v>602588.47513499996</v>
      </c>
      <c r="I27" s="508">
        <v>826603.7</v>
      </c>
      <c r="J27" s="506">
        <v>778451.04</v>
      </c>
      <c r="K27" s="506">
        <v>795673.27</v>
      </c>
      <c r="L27" s="506">
        <v>853258.03</v>
      </c>
      <c r="M27" s="506">
        <f>931298980973/10^6</f>
        <v>931298.98097300006</v>
      </c>
      <c r="N27" s="506"/>
      <c r="O27" s="507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16">
        <f t="shared" si="26"/>
        <v>4.9496086180777166</v>
      </c>
      <c r="U27" s="516">
        <f t="shared" si="29"/>
        <v>37.175491086983214</v>
      </c>
      <c r="V27" s="516">
        <f t="shared" si="9"/>
        <v>-5.8253622624723223</v>
      </c>
      <c r="W27" s="516">
        <f t="shared" si="14"/>
        <v>2.2123716348301015</v>
      </c>
      <c r="X27" s="516">
        <f t="shared" si="12"/>
        <v>7.2372369628553646</v>
      </c>
      <c r="Y27" s="516">
        <f t="shared" si="13"/>
        <v>9.1462310613121378</v>
      </c>
      <c r="Z27" s="516"/>
    </row>
    <row r="28" spans="1:26" ht="11.1" customHeight="1">
      <c r="A28" s="382"/>
      <c r="B28" s="383"/>
      <c r="C28" s="340" t="s">
        <v>30</v>
      </c>
      <c r="D28" s="522">
        <f t="shared" ref="D28:E28" si="46">+D23+D25+D27</f>
        <v>1911071.46</v>
      </c>
      <c r="E28" s="522">
        <f t="shared" si="46"/>
        <v>2004348.7588860001</v>
      </c>
      <c r="F28" s="522">
        <f t="shared" ref="F28:G28" si="47">+F23+F25+F27</f>
        <v>2023902.9900000002</v>
      </c>
      <c r="G28" s="297">
        <f t="shared" si="47"/>
        <v>1792614.3899999997</v>
      </c>
      <c r="H28" s="521">
        <f t="shared" ref="H28:M28" si="48">+H23+H25+H27</f>
        <v>1789681.1910179998</v>
      </c>
      <c r="I28" s="521">
        <f t="shared" si="48"/>
        <v>2363764.48</v>
      </c>
      <c r="J28" s="521">
        <f t="shared" si="48"/>
        <v>2430969.33</v>
      </c>
      <c r="K28" s="522">
        <f t="shared" si="48"/>
        <v>2497756.89</v>
      </c>
      <c r="L28" s="522">
        <f t="shared" si="48"/>
        <v>2602296.7199999997</v>
      </c>
      <c r="M28" s="522">
        <f t="shared" si="48"/>
        <v>2731819.550973</v>
      </c>
      <c r="N28" s="522"/>
      <c r="O28" s="523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4">
        <f t="shared" si="26"/>
        <v>-0.16362687917504948</v>
      </c>
      <c r="U28" s="524">
        <f t="shared" si="29"/>
        <v>32.077405286661829</v>
      </c>
      <c r="V28" s="524">
        <f t="shared" si="9"/>
        <v>2.8431280090984501</v>
      </c>
      <c r="W28" s="524">
        <f t="shared" si="14"/>
        <v>2.7473633326340563</v>
      </c>
      <c r="X28" s="524">
        <f t="shared" si="12"/>
        <v>4.1853484788105133</v>
      </c>
      <c r="Y28" s="524">
        <f t="shared" si="13"/>
        <v>4.9772506715913822</v>
      </c>
      <c r="Z28" s="524"/>
    </row>
    <row r="29" spans="1:26" ht="11.1" customHeight="1">
      <c r="A29" s="382"/>
      <c r="B29" s="383"/>
      <c r="C29" s="340" t="s">
        <v>31</v>
      </c>
      <c r="D29" s="533">
        <f t="shared" ref="D29:E29" si="49">+D28+D21</f>
        <v>3827263.98</v>
      </c>
      <c r="E29" s="533">
        <f t="shared" si="49"/>
        <v>4073414.2668230003</v>
      </c>
      <c r="F29" s="533">
        <f t="shared" ref="F29:I29" si="50">+F28+F21</f>
        <v>4118158.75</v>
      </c>
      <c r="G29" s="301">
        <f t="shared" si="50"/>
        <v>3743896.7099999995</v>
      </c>
      <c r="H29" s="532">
        <f t="shared" si="50"/>
        <v>3615208.7014049999</v>
      </c>
      <c r="I29" s="532">
        <f t="shared" si="50"/>
        <v>4550711.5299999993</v>
      </c>
      <c r="J29" s="532">
        <f t="shared" ref="J29:K29" si="51">+J28+J21</f>
        <v>5011626.0999999996</v>
      </c>
      <c r="K29" s="533">
        <f t="shared" si="51"/>
        <v>4995698.4000000004</v>
      </c>
      <c r="L29" s="533">
        <f t="shared" ref="L29:M29" si="52">+L28+L21</f>
        <v>5373039.1699999999</v>
      </c>
      <c r="M29" s="533">
        <f t="shared" si="52"/>
        <v>5550079.8462399999</v>
      </c>
      <c r="N29" s="533"/>
      <c r="O29" s="523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4">
        <f t="shared" si="26"/>
        <v>-3.4372745447616704</v>
      </c>
      <c r="U29" s="524">
        <f t="shared" si="29"/>
        <v>25.876869244960311</v>
      </c>
      <c r="V29" s="524">
        <f t="shared" si="9"/>
        <v>10.128406666989953</v>
      </c>
      <c r="W29" s="524">
        <f t="shared" si="14"/>
        <v>-0.31781501018200986</v>
      </c>
      <c r="X29" s="524">
        <f t="shared" si="12"/>
        <v>7.5533136668138212</v>
      </c>
      <c r="Y29" s="524">
        <f t="shared" si="13"/>
        <v>3.2949820509125427</v>
      </c>
      <c r="Z29" s="524"/>
    </row>
    <row r="30" spans="1:26" ht="11.1" customHeight="1">
      <c r="A30" s="382"/>
      <c r="C30" s="342" t="s">
        <v>45</v>
      </c>
      <c r="D30" s="535">
        <f t="shared" ref="D30:E30" si="53">+D15+D21+D28</f>
        <v>7550704.0699999994</v>
      </c>
      <c r="E30" s="535">
        <f t="shared" si="53"/>
        <v>8006265.1754650008</v>
      </c>
      <c r="F30" s="535">
        <f t="shared" ref="F30:I30" si="54">+F15+F21+F28</f>
        <v>8108299.7700000005</v>
      </c>
      <c r="G30" s="302">
        <f t="shared" si="54"/>
        <v>7628400.379999999</v>
      </c>
      <c r="H30" s="534">
        <f t="shared" si="54"/>
        <v>7183567.6129430011</v>
      </c>
      <c r="I30" s="534">
        <f t="shared" si="54"/>
        <v>8568939.9199999999</v>
      </c>
      <c r="J30" s="534">
        <f t="shared" ref="J30:K30" si="55">+J15+J21+J28</f>
        <v>9957072.6600000001</v>
      </c>
      <c r="K30" s="535">
        <f t="shared" si="55"/>
        <v>9827324.5899999999</v>
      </c>
      <c r="L30" s="535">
        <f t="shared" ref="L30:M30" si="56">+L15+L21+L28</f>
        <v>10555970.6</v>
      </c>
      <c r="M30" s="535">
        <f t="shared" si="56"/>
        <v>11138480.006240001</v>
      </c>
      <c r="N30" s="535"/>
      <c r="O30" s="523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37">
        <f t="shared" si="26"/>
        <v>-5.8312718905427658</v>
      </c>
      <c r="U30" s="537">
        <f t="shared" si="29"/>
        <v>19.285296411227513</v>
      </c>
      <c r="V30" s="537">
        <f t="shared" si="9"/>
        <v>16.199585397489869</v>
      </c>
      <c r="W30" s="537">
        <f t="shared" si="14"/>
        <v>-1.30307445200466</v>
      </c>
      <c r="X30" s="537">
        <f t="shared" si="12"/>
        <v>7.4144901120031026</v>
      </c>
      <c r="Y30" s="537">
        <f t="shared" si="13"/>
        <v>5.5182931850909167</v>
      </c>
      <c r="Z30" s="537"/>
    </row>
    <row r="31" spans="1:26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</row>
    <row r="32" spans="1:26" s="517" customFormat="1" ht="14.1" customHeight="1">
      <c r="A32" s="377"/>
      <c r="B32" s="379"/>
      <c r="C32" s="498" t="s">
        <v>2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</row>
    <row r="33" spans="1:26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293">
        <v>2559</v>
      </c>
      <c r="Q33" s="293">
        <v>2560</v>
      </c>
      <c r="R33" s="292">
        <v>2561</v>
      </c>
      <c r="S33" s="29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</row>
    <row r="34" spans="1:26" ht="11.1" customHeight="1">
      <c r="B34" s="379">
        <v>1</v>
      </c>
      <c r="C34" s="338" t="s">
        <v>669</v>
      </c>
      <c r="D34" s="506">
        <v>561870.74</v>
      </c>
      <c r="E34" s="506">
        <v>586015.29209500004</v>
      </c>
      <c r="F34" s="506">
        <v>664002.43999999994</v>
      </c>
      <c r="G34" s="371">
        <v>755505.54</v>
      </c>
      <c r="H34" s="536">
        <v>638351.94127499999</v>
      </c>
      <c r="I34" s="536">
        <v>596690.15</v>
      </c>
      <c r="J34" s="506">
        <v>781589.83</v>
      </c>
      <c r="K34" s="506">
        <v>866737.1</v>
      </c>
      <c r="L34" s="506">
        <v>882829.26</v>
      </c>
      <c r="M34" s="506">
        <v>931394.5</v>
      </c>
      <c r="N34" s="506">
        <f>1097444621443/10^6</f>
        <v>1097444.6214429999</v>
      </c>
      <c r="O34" s="507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4">
        <f t="shared" si="57"/>
        <v>-15.506649855274389</v>
      </c>
      <c r="U34" s="514">
        <f t="shared" si="57"/>
        <v>-6.5264611229641778</v>
      </c>
      <c r="V34" s="514">
        <f t="shared" si="57"/>
        <v>30.987553590418738</v>
      </c>
      <c r="W34" s="514">
        <f t="shared" si="57"/>
        <v>10.894111813097673</v>
      </c>
      <c r="X34" s="514">
        <f t="shared" si="57"/>
        <v>1.8566368048627435</v>
      </c>
      <c r="Y34" s="514">
        <f t="shared" si="57"/>
        <v>5.5010908904401301</v>
      </c>
      <c r="Z34" s="514">
        <f t="shared" si="57"/>
        <v>17.82811917431335</v>
      </c>
    </row>
    <row r="35" spans="1:26" ht="11.1" customHeight="1">
      <c r="B35" s="379">
        <v>2</v>
      </c>
      <c r="C35" s="338" t="s">
        <v>670</v>
      </c>
      <c r="D35" s="506">
        <v>510320.27</v>
      </c>
      <c r="E35" s="506">
        <v>594546.92804300005</v>
      </c>
      <c r="F35" s="506">
        <v>623891.59</v>
      </c>
      <c r="G35" s="311">
        <v>558041.34</v>
      </c>
      <c r="H35" s="531">
        <v>506926.83959300001</v>
      </c>
      <c r="I35" s="531">
        <v>603434.68999999994</v>
      </c>
      <c r="J35" s="506">
        <v>772306.27</v>
      </c>
      <c r="K35" s="506">
        <v>766531.6</v>
      </c>
      <c r="L35" s="506">
        <v>850730.1</v>
      </c>
      <c r="M35" s="506">
        <v>840844.9</v>
      </c>
      <c r="N35" s="506">
        <v>1013733.223227</v>
      </c>
      <c r="O35" s="507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16">
        <f t="shared" si="57"/>
        <v>-9.159626132178655</v>
      </c>
      <c r="U35" s="516">
        <f t="shared" si="57"/>
        <v>19.037826145580272</v>
      </c>
      <c r="V35" s="516">
        <f t="shared" si="57"/>
        <v>27.98506330486239</v>
      </c>
      <c r="W35" s="516">
        <f t="shared" si="57"/>
        <v>-0.7477176120815443</v>
      </c>
      <c r="X35" s="516">
        <f t="shared" si="57"/>
        <v>10.984348199082717</v>
      </c>
      <c r="Y35" s="516">
        <f t="shared" si="57"/>
        <v>-1.1619666448853705</v>
      </c>
      <c r="Z35" s="516">
        <f>((N35/M35)-1)*100</f>
        <v>20.561262038575713</v>
      </c>
    </row>
    <row r="36" spans="1:26" customFormat="1" ht="14.4" customHeight="1">
      <c r="A36" s="380">
        <v>2</v>
      </c>
      <c r="B36" s="381"/>
      <c r="C36" s="339" t="s">
        <v>685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>
        <f>N34+N35</f>
        <v>2111177.84467</v>
      </c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516">
        <f>((N36/M36)-1)*100</f>
        <v>19.124867930935309</v>
      </c>
    </row>
    <row r="37" spans="1:26" ht="11.1" customHeight="1">
      <c r="B37" s="379">
        <v>3</v>
      </c>
      <c r="C37" s="338" t="s">
        <v>671</v>
      </c>
      <c r="D37" s="506">
        <v>578497.25</v>
      </c>
      <c r="E37" s="506">
        <v>671744.97734800004</v>
      </c>
      <c r="F37" s="506">
        <v>664671.52</v>
      </c>
      <c r="G37" s="311">
        <v>608759.99</v>
      </c>
      <c r="H37" s="531">
        <v>646156.76431200001</v>
      </c>
      <c r="I37" s="531">
        <v>699492.46</v>
      </c>
      <c r="J37" s="506">
        <v>868325.87</v>
      </c>
      <c r="K37" s="506">
        <v>852936.47</v>
      </c>
      <c r="L37" s="506">
        <v>938054.89</v>
      </c>
      <c r="M37" s="506">
        <v>960403.89</v>
      </c>
      <c r="N37" s="506"/>
      <c r="O37" s="507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16">
        <f t="shared" si="57"/>
        <v>6.143106466638848</v>
      </c>
      <c r="U37" s="516">
        <f t="shared" si="57"/>
        <v>8.2542965784455635</v>
      </c>
      <c r="V37" s="516">
        <f t="shared" si="57"/>
        <v>24.136558955903542</v>
      </c>
      <c r="W37" s="516">
        <f t="shared" si="57"/>
        <v>-1.7723069796365731</v>
      </c>
      <c r="X37" s="516">
        <f t="shared" si="57"/>
        <v>9.979456031467393</v>
      </c>
      <c r="Y37" s="516">
        <f t="shared" si="57"/>
        <v>2.3824831828337834</v>
      </c>
      <c r="Z37" s="516"/>
    </row>
    <row r="38" spans="1:26" ht="11.1" customHeight="1">
      <c r="A38" s="382"/>
      <c r="B38" s="383"/>
      <c r="C38" s="340" t="s">
        <v>8</v>
      </c>
      <c r="D38" s="522">
        <f t="shared" ref="D38:E38" si="60">+D34+D35+D37</f>
        <v>1650688.26</v>
      </c>
      <c r="E38" s="522">
        <f t="shared" si="60"/>
        <v>1852307.1974860001</v>
      </c>
      <c r="F38" s="522">
        <f t="shared" ref="F38:M38" si="61">+F34+F35+F37</f>
        <v>1952565.5499999998</v>
      </c>
      <c r="G38" s="314">
        <f t="shared" si="61"/>
        <v>1922306.8699999999</v>
      </c>
      <c r="H38" s="522">
        <f t="shared" si="61"/>
        <v>1791435.5451799999</v>
      </c>
      <c r="I38" s="522">
        <f t="shared" si="61"/>
        <v>1899617.2999999998</v>
      </c>
      <c r="J38" s="522">
        <f t="shared" si="61"/>
        <v>2422221.9700000002</v>
      </c>
      <c r="K38" s="522">
        <f t="shared" si="61"/>
        <v>2486205.17</v>
      </c>
      <c r="L38" s="522">
        <f t="shared" si="61"/>
        <v>2671614.25</v>
      </c>
      <c r="M38" s="522">
        <f t="shared" si="61"/>
        <v>2732643.29</v>
      </c>
      <c r="N38" s="522"/>
      <c r="O38" s="523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4">
        <f t="shared" si="57"/>
        <v>-6.8080350157620817</v>
      </c>
      <c r="U38" s="524">
        <f t="shared" si="57"/>
        <v>6.0388304290975858</v>
      </c>
      <c r="V38" s="524">
        <f t="shared" si="57"/>
        <v>27.511050252069214</v>
      </c>
      <c r="W38" s="524">
        <f t="shared" si="57"/>
        <v>2.6415085319368758</v>
      </c>
      <c r="X38" s="524">
        <f t="shared" si="57"/>
        <v>7.4575132510081632</v>
      </c>
      <c r="Y38" s="524">
        <f t="shared" si="57"/>
        <v>2.2843507441240751</v>
      </c>
      <c r="Z38" s="524"/>
    </row>
    <row r="39" spans="1:26" ht="11.1" customHeight="1">
      <c r="B39" s="379">
        <v>4</v>
      </c>
      <c r="C39" s="338" t="s">
        <v>672</v>
      </c>
      <c r="D39" s="506">
        <v>521215.39</v>
      </c>
      <c r="E39" s="506">
        <v>582426.24976300006</v>
      </c>
      <c r="F39" s="506">
        <v>632818.53</v>
      </c>
      <c r="G39" s="311">
        <v>633820</v>
      </c>
      <c r="H39" s="531">
        <v>537451.05044999998</v>
      </c>
      <c r="I39" s="531">
        <v>650359.65</v>
      </c>
      <c r="J39" s="506">
        <v>841976.03</v>
      </c>
      <c r="K39" s="506">
        <v>790140.84</v>
      </c>
      <c r="L39" s="506">
        <v>903754.14</v>
      </c>
      <c r="M39" s="506">
        <v>971903.83</v>
      </c>
      <c r="N39" s="506"/>
      <c r="O39" s="507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16">
        <f t="shared" si="57"/>
        <v>-15.204466496797197</v>
      </c>
      <c r="U39" s="516">
        <f t="shared" si="57"/>
        <v>21.008164270116005</v>
      </c>
      <c r="V39" s="516">
        <f t="shared" si="57"/>
        <v>29.463140894426655</v>
      </c>
      <c r="W39" s="516">
        <f t="shared" si="57"/>
        <v>-6.1563735965262651</v>
      </c>
      <c r="X39" s="516">
        <f t="shared" si="57"/>
        <v>14.378866937190594</v>
      </c>
      <c r="Y39" s="516">
        <f t="shared" si="57"/>
        <v>7.5407333680374666</v>
      </c>
      <c r="Z39" s="516"/>
    </row>
    <row r="40" spans="1:26" customFormat="1" ht="11.1" hidden="1" customHeight="1">
      <c r="A40" s="380">
        <v>4</v>
      </c>
      <c r="B40" s="384"/>
      <c r="C40" s="339" t="s">
        <v>673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16">
        <f t="shared" si="57"/>
        <v>0.37215910309362776</v>
      </c>
      <c r="X40" s="616">
        <f t="shared" si="57"/>
        <v>9.1267033178831003</v>
      </c>
      <c r="Y40" s="616">
        <f t="shared" si="57"/>
        <v>3.6130187412659831</v>
      </c>
      <c r="Z40" s="616"/>
    </row>
    <row r="41" spans="1:26" ht="11.1" customHeight="1">
      <c r="B41" s="379">
        <v>5</v>
      </c>
      <c r="C41" s="338" t="s">
        <v>674</v>
      </c>
      <c r="D41" s="506">
        <v>564311.66</v>
      </c>
      <c r="E41" s="506">
        <v>650590.80569099996</v>
      </c>
      <c r="F41" s="506">
        <v>659339.43000000005</v>
      </c>
      <c r="G41" s="311">
        <v>662742.04</v>
      </c>
      <c r="H41" s="531">
        <v>444406.10760300001</v>
      </c>
      <c r="I41" s="531">
        <v>693477.13</v>
      </c>
      <c r="J41" s="506">
        <v>917405.15</v>
      </c>
      <c r="K41" s="506">
        <v>896869.56</v>
      </c>
      <c r="L41" s="506">
        <v>939744.83</v>
      </c>
      <c r="M41" s="506">
        <v>991489.85</v>
      </c>
      <c r="N41" s="506"/>
      <c r="O41" s="523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16">
        <f t="shared" ref="T41:T60" si="67">((H41/G41)-1)*100</f>
        <v>-32.944331160431595</v>
      </c>
      <c r="U41" s="516">
        <v>56.1</v>
      </c>
      <c r="V41" s="516">
        <f t="shared" ref="V41:V59" si="68">((J41/I41)-1)*100</f>
        <v>32.290613534724642</v>
      </c>
      <c r="W41" s="516">
        <f t="shared" ref="W41:W59" si="69">((K41/J41)-1)*100</f>
        <v>-2.2384428515579979</v>
      </c>
      <c r="X41" s="516">
        <f t="shared" ref="X41:X59" si="70">((L41/K41)-1)*100</f>
        <v>4.7805469058398886</v>
      </c>
      <c r="Y41" s="516">
        <f t="shared" ref="Y41:Y59" si="71">((M41/L41)-1)*100</f>
        <v>5.5062840835208515</v>
      </c>
      <c r="Z41" s="516"/>
    </row>
    <row r="42" spans="1:26" s="628" customFormat="1" ht="11.1" hidden="1" customHeight="1">
      <c r="A42" s="619">
        <v>5</v>
      </c>
      <c r="B42" s="620"/>
      <c r="C42" s="621" t="s">
        <v>675</v>
      </c>
      <c r="D42" s="623">
        <f t="shared" ref="D42:E42" si="72">+D38+D39+D41</f>
        <v>2736215.31</v>
      </c>
      <c r="E42" s="623">
        <f t="shared" si="72"/>
        <v>3085324.25294</v>
      </c>
      <c r="F42" s="623">
        <f t="shared" ref="F42:M42" si="73">+F38+F39+F41</f>
        <v>3244723.5100000002</v>
      </c>
      <c r="G42" s="314">
        <f t="shared" si="73"/>
        <v>3218868.91</v>
      </c>
      <c r="H42" s="623">
        <f t="shared" si="73"/>
        <v>2773292.7032329999</v>
      </c>
      <c r="I42" s="623">
        <f t="shared" si="73"/>
        <v>3243454.0799999996</v>
      </c>
      <c r="J42" s="623">
        <f t="shared" si="73"/>
        <v>4181603.15</v>
      </c>
      <c r="K42" s="623">
        <f t="shared" si="73"/>
        <v>4173215.57</v>
      </c>
      <c r="L42" s="623">
        <f t="shared" si="73"/>
        <v>4515113.22</v>
      </c>
      <c r="M42" s="623">
        <f t="shared" si="73"/>
        <v>4696036.97</v>
      </c>
      <c r="N42" s="623"/>
      <c r="O42" s="622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16">
        <f t="shared" si="67"/>
        <v>-13.842632900729102</v>
      </c>
      <c r="U42" s="616">
        <f t="shared" ref="U42:U60" si="74">((I42/H42)-1)*100</f>
        <v>16.95318262723957</v>
      </c>
      <c r="V42" s="616">
        <f t="shared" si="68"/>
        <v>28.92438267539772</v>
      </c>
      <c r="W42" s="616">
        <f t="shared" si="69"/>
        <v>-0.20058287931986607</v>
      </c>
      <c r="X42" s="616">
        <f t="shared" si="70"/>
        <v>8.1926668839683146</v>
      </c>
      <c r="Y42" s="616">
        <f t="shared" si="71"/>
        <v>4.007070059696094</v>
      </c>
      <c r="Z42" s="616"/>
    </row>
    <row r="43" spans="1:26" ht="11.1" customHeight="1">
      <c r="B43" s="379">
        <v>6</v>
      </c>
      <c r="C43" s="338" t="s">
        <v>676</v>
      </c>
      <c r="D43" s="528">
        <v>578428.02</v>
      </c>
      <c r="E43" s="528">
        <v>630863.55424500001</v>
      </c>
      <c r="F43" s="528">
        <v>649119.12</v>
      </c>
      <c r="G43" s="300">
        <v>580052.65</v>
      </c>
      <c r="H43" s="527">
        <v>474881.97467899998</v>
      </c>
      <c r="I43" s="527">
        <v>712522.63</v>
      </c>
      <c r="J43" s="528">
        <v>954795.51</v>
      </c>
      <c r="K43" s="528">
        <v>847869.24</v>
      </c>
      <c r="L43" s="528">
        <v>888509.53</v>
      </c>
      <c r="M43" s="528">
        <v>909203.4</v>
      </c>
      <c r="N43" s="528"/>
      <c r="O43" s="507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16">
        <f t="shared" si="67"/>
        <v>-18.131229177385887</v>
      </c>
      <c r="U43" s="516">
        <f t="shared" si="74"/>
        <v>50.042045811832516</v>
      </c>
      <c r="V43" s="516">
        <f t="shared" si="68"/>
        <v>34.002131272658673</v>
      </c>
      <c r="W43" s="516">
        <f t="shared" si="69"/>
        <v>-11.198866027344433</v>
      </c>
      <c r="X43" s="516">
        <f t="shared" si="70"/>
        <v>4.7932261347280347</v>
      </c>
      <c r="Y43" s="516">
        <f t="shared" si="71"/>
        <v>2.3290543659109542</v>
      </c>
      <c r="Z43" s="516"/>
    </row>
    <row r="44" spans="1:26" ht="11.1" customHeight="1">
      <c r="A44" s="382"/>
      <c r="C44" s="340" t="s">
        <v>15</v>
      </c>
      <c r="D44" s="522">
        <f t="shared" ref="D44:E44" si="75">+D39+D41+D43</f>
        <v>1663955.07</v>
      </c>
      <c r="E44" s="522">
        <f t="shared" si="75"/>
        <v>1863880.6096989999</v>
      </c>
      <c r="F44" s="522">
        <f t="shared" ref="F44:J44" si="76">+F39+F41+F43</f>
        <v>1941277.08</v>
      </c>
      <c r="G44" s="314">
        <f t="shared" si="76"/>
        <v>1876614.69</v>
      </c>
      <c r="H44" s="522">
        <f t="shared" si="76"/>
        <v>1456739.132732</v>
      </c>
      <c r="I44" s="522">
        <f t="shared" si="76"/>
        <v>2056359.4100000001</v>
      </c>
      <c r="J44" s="522">
        <f t="shared" si="76"/>
        <v>2714176.6900000004</v>
      </c>
      <c r="K44" s="522">
        <f t="shared" ref="K44:L44" si="77">+K39+K41+K43</f>
        <v>2534879.6399999997</v>
      </c>
      <c r="L44" s="522">
        <f t="shared" si="77"/>
        <v>2732008.5</v>
      </c>
      <c r="M44" s="522">
        <f t="shared" ref="M44" si="78">+M39+M41+M43</f>
        <v>2872597.08</v>
      </c>
      <c r="N44" s="522"/>
      <c r="O44" s="523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4">
        <f t="shared" si="67"/>
        <v>-22.374095199478582</v>
      </c>
      <c r="U44" s="524">
        <f t="shared" si="74"/>
        <v>41.161815715313388</v>
      </c>
      <c r="V44" s="524">
        <f t="shared" si="68"/>
        <v>31.989411812013934</v>
      </c>
      <c r="W44" s="524">
        <f t="shared" si="69"/>
        <v>-6.6059461294688537</v>
      </c>
      <c r="X44" s="524">
        <f t="shared" si="70"/>
        <v>7.7766556206195325</v>
      </c>
      <c r="Y44" s="524">
        <f t="shared" si="71"/>
        <v>5.1459788649998783</v>
      </c>
      <c r="Z44" s="524"/>
    </row>
    <row r="45" spans="1:26" ht="11.1" customHeight="1">
      <c r="A45" s="382"/>
      <c r="C45" s="340" t="s">
        <v>16</v>
      </c>
      <c r="D45" s="522">
        <f t="shared" ref="D45:E45" si="79">+D38+D39+D41+D43</f>
        <v>3314643.33</v>
      </c>
      <c r="E45" s="522">
        <f t="shared" si="79"/>
        <v>3716187.8071849998</v>
      </c>
      <c r="F45" s="522">
        <f t="shared" ref="F45:J45" si="80">+F38+F39+F41+F43</f>
        <v>3893842.6300000004</v>
      </c>
      <c r="G45" s="314">
        <f t="shared" si="80"/>
        <v>3798921.56</v>
      </c>
      <c r="H45" s="522">
        <f t="shared" si="80"/>
        <v>3248174.6779119996</v>
      </c>
      <c r="I45" s="522">
        <f t="shared" si="80"/>
        <v>3955976.7099999995</v>
      </c>
      <c r="J45" s="522">
        <f t="shared" si="80"/>
        <v>5136398.66</v>
      </c>
      <c r="K45" s="522">
        <f t="shared" ref="K45:L45" si="81">+K38+K39+K41+K43</f>
        <v>5021084.8099999996</v>
      </c>
      <c r="L45" s="522">
        <f t="shared" si="81"/>
        <v>5403622.75</v>
      </c>
      <c r="M45" s="522">
        <f t="shared" ref="M45" si="82">+M38+M39+M41+M43</f>
        <v>5605240.3700000001</v>
      </c>
      <c r="N45" s="522"/>
      <c r="O45" s="523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4">
        <f t="shared" si="67"/>
        <v>-14.497453379584924</v>
      </c>
      <c r="U45" s="524">
        <f t="shared" si="74"/>
        <v>21.790762575090049</v>
      </c>
      <c r="V45" s="524">
        <f t="shared" si="68"/>
        <v>29.838950947716803</v>
      </c>
      <c r="W45" s="524">
        <f t="shared" si="69"/>
        <v>-2.2450330987353828</v>
      </c>
      <c r="X45" s="524">
        <f t="shared" si="70"/>
        <v>7.6186313212263768</v>
      </c>
      <c r="Y45" s="524">
        <f t="shared" si="71"/>
        <v>3.7311564727571023</v>
      </c>
      <c r="Z45" s="524"/>
    </row>
    <row r="46" spans="1:26" ht="11.1" customHeight="1">
      <c r="B46" s="379">
        <v>7</v>
      </c>
      <c r="C46" s="338" t="s">
        <v>677</v>
      </c>
      <c r="D46" s="506">
        <v>568955.04</v>
      </c>
      <c r="E46" s="506">
        <v>646798.35173500003</v>
      </c>
      <c r="F46" s="506">
        <v>681465.06</v>
      </c>
      <c r="G46" s="311">
        <v>658395.84</v>
      </c>
      <c r="H46" s="531">
        <v>480766.74349600001</v>
      </c>
      <c r="I46" s="531">
        <v>698810.06</v>
      </c>
      <c r="J46" s="506">
        <v>962779.36</v>
      </c>
      <c r="K46" s="506">
        <v>837052.67</v>
      </c>
      <c r="L46" s="506">
        <v>991800.9</v>
      </c>
      <c r="M46" s="506">
        <v>929324.26</v>
      </c>
      <c r="N46" s="506"/>
      <c r="O46" s="507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16">
        <f t="shared" si="67"/>
        <v>-26.979073334363711</v>
      </c>
      <c r="U46" s="516">
        <f t="shared" si="74"/>
        <v>45.353244469126672</v>
      </c>
      <c r="V46" s="516">
        <f t="shared" si="68"/>
        <v>37.774112753900525</v>
      </c>
      <c r="W46" s="516">
        <f t="shared" si="69"/>
        <v>-13.058723028711372</v>
      </c>
      <c r="X46" s="516">
        <f t="shared" si="70"/>
        <v>18.487275119736491</v>
      </c>
      <c r="Y46" s="516">
        <f t="shared" si="71"/>
        <v>-6.2993126947152422</v>
      </c>
      <c r="Z46" s="516"/>
    </row>
    <row r="47" spans="1:26" customFormat="1" ht="11.1" hidden="1" customHeight="1">
      <c r="A47" s="385">
        <v>7</v>
      </c>
      <c r="B47" s="386"/>
      <c r="C47" s="341" t="s">
        <v>678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3">
        <v>8</v>
      </c>
      <c r="C48" s="338" t="s">
        <v>679</v>
      </c>
      <c r="D48" s="506">
        <v>585713.25</v>
      </c>
      <c r="E48" s="506">
        <v>642226.26649499999</v>
      </c>
      <c r="F48" s="506">
        <v>780889.88</v>
      </c>
      <c r="G48" s="311">
        <v>612905.54</v>
      </c>
      <c r="H48" s="531">
        <v>499495.59487899998</v>
      </c>
      <c r="I48" s="531">
        <v>757869.9</v>
      </c>
      <c r="J48" s="506">
        <v>1010793.27</v>
      </c>
      <c r="K48" s="506">
        <v>818144</v>
      </c>
      <c r="L48" s="506">
        <v>931184.1</v>
      </c>
      <c r="M48" s="506">
        <v>964330.69221200002</v>
      </c>
      <c r="N48" s="506"/>
      <c r="O48" s="507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16">
        <f t="shared" si="67"/>
        <v>-18.503658022245983</v>
      </c>
      <c r="U48" s="516">
        <f t="shared" si="74"/>
        <v>51.727043795769553</v>
      </c>
      <c r="V48" s="516">
        <f t="shared" si="68"/>
        <v>33.372927200301781</v>
      </c>
      <c r="W48" s="516">
        <f t="shared" si="69"/>
        <v>-19.059215738545632</v>
      </c>
      <c r="X48" s="516">
        <f t="shared" si="70"/>
        <v>13.816650858528568</v>
      </c>
      <c r="Y48" s="516">
        <f t="shared" si="71"/>
        <v>3.5596175033486999</v>
      </c>
      <c r="Z48" s="516"/>
    </row>
    <row r="49" spans="1:26" customFormat="1" ht="11.1" hidden="1" customHeight="1">
      <c r="A49" s="382">
        <v>8</v>
      </c>
      <c r="B49" s="379"/>
      <c r="C49" s="341" t="s">
        <v>680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79">
        <v>9</v>
      </c>
      <c r="C50" s="338" t="s">
        <v>681</v>
      </c>
      <c r="D50" s="506">
        <v>585303.62</v>
      </c>
      <c r="E50" s="506">
        <v>614963.00359099999</v>
      </c>
      <c r="F50" s="506">
        <v>664092.43000000005</v>
      </c>
      <c r="G50" s="311">
        <v>593058.85</v>
      </c>
      <c r="H50" s="531">
        <v>542310.211595</v>
      </c>
      <c r="I50" s="531">
        <v>745762.51</v>
      </c>
      <c r="J50" s="506">
        <v>919426.42</v>
      </c>
      <c r="K50" s="506">
        <v>821920.54</v>
      </c>
      <c r="L50" s="506">
        <v>877877.37</v>
      </c>
      <c r="M50" s="506">
        <f>ROUND( (971760025682/10^6),2)</f>
        <v>971760.03</v>
      </c>
      <c r="N50" s="506"/>
      <c r="O50" s="507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16">
        <f t="shared" si="67"/>
        <v>-8.5570999244004131</v>
      </c>
      <c r="U50" s="516">
        <f t="shared" si="74"/>
        <v>37.515852376561789</v>
      </c>
      <c r="V50" s="516">
        <f t="shared" si="68"/>
        <v>23.286757871483776</v>
      </c>
      <c r="W50" s="516">
        <f t="shared" si="69"/>
        <v>-10.605077021824105</v>
      </c>
      <c r="X50" s="516">
        <f t="shared" si="70"/>
        <v>6.8080583556167085</v>
      </c>
      <c r="Y50" s="516">
        <f t="shared" si="71"/>
        <v>10.694279543850183</v>
      </c>
      <c r="Z50" s="516"/>
    </row>
    <row r="51" spans="1:26" ht="11.1" customHeight="1">
      <c r="A51" s="382"/>
      <c r="B51" s="383"/>
      <c r="C51" s="340" t="s">
        <v>23</v>
      </c>
      <c r="D51" s="522">
        <f t="shared" ref="D51:E51" si="88">+D46+D48+D50</f>
        <v>1739971.9100000001</v>
      </c>
      <c r="E51" s="522">
        <f t="shared" si="88"/>
        <v>1903987.6218210002</v>
      </c>
      <c r="F51" s="522">
        <f t="shared" ref="F51" si="89">+F46+F48+F50</f>
        <v>2126447.37</v>
      </c>
      <c r="G51" s="314">
        <f>+G46+G48+G50</f>
        <v>1864360.23</v>
      </c>
      <c r="H51" s="522">
        <f>+H46+H48+H50</f>
        <v>1522572.5499700001</v>
      </c>
      <c r="I51" s="522">
        <f>+I46+I48+I50</f>
        <v>2202442.4699999997</v>
      </c>
      <c r="J51" s="522">
        <f t="shared" ref="J51:L51" si="90">+J46+J48+J50</f>
        <v>2892999.05</v>
      </c>
      <c r="K51" s="522">
        <f t="shared" si="90"/>
        <v>2477117.21</v>
      </c>
      <c r="L51" s="522">
        <f t="shared" si="90"/>
        <v>2800862.37</v>
      </c>
      <c r="M51" s="522">
        <f t="shared" ref="M51" si="91">+M46+M48+M50</f>
        <v>2865414.9822120001</v>
      </c>
      <c r="N51" s="522"/>
      <c r="O51" s="523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4">
        <f t="shared" si="67"/>
        <v>-18.332706015188915</v>
      </c>
      <c r="U51" s="524">
        <f t="shared" si="74"/>
        <v>44.652710968905595</v>
      </c>
      <c r="V51" s="524">
        <f t="shared" si="68"/>
        <v>31.354125676662981</v>
      </c>
      <c r="W51" s="524">
        <f t="shared" si="69"/>
        <v>-14.375457192078922</v>
      </c>
      <c r="X51" s="524">
        <f t="shared" si="70"/>
        <v>13.069432431095995</v>
      </c>
      <c r="Y51" s="524">
        <f t="shared" si="71"/>
        <v>2.3047406007314697</v>
      </c>
      <c r="Z51" s="524"/>
    </row>
    <row r="52" spans="1:26" customFormat="1" ht="11.1" hidden="1" customHeight="1">
      <c r="A52" s="382">
        <v>9</v>
      </c>
      <c r="B52" s="383"/>
      <c r="C52" s="341" t="s">
        <v>682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3">
        <v>10</v>
      </c>
      <c r="C53" s="338" t="s">
        <v>664</v>
      </c>
      <c r="D53" s="506">
        <v>612072.64</v>
      </c>
      <c r="E53" s="506">
        <v>658785.20916900004</v>
      </c>
      <c r="F53" s="506">
        <v>716493.74</v>
      </c>
      <c r="G53" s="311">
        <v>620986.04</v>
      </c>
      <c r="H53" s="531">
        <v>538976.55040199996</v>
      </c>
      <c r="I53" s="531">
        <v>763606.3</v>
      </c>
      <c r="J53" s="506">
        <v>824631.63</v>
      </c>
      <c r="K53" s="506">
        <v>872649.58</v>
      </c>
      <c r="L53" s="506">
        <v>926173.52</v>
      </c>
      <c r="M53" s="506">
        <f xml:space="preserve"> ROUND(1032034434451 /10^6,2)</f>
        <v>1032034.43</v>
      </c>
      <c r="N53" s="506"/>
      <c r="O53" s="507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16">
        <f t="shared" si="67"/>
        <v>-13.206333848986374</v>
      </c>
      <c r="U53" s="516">
        <f t="shared" si="74"/>
        <v>41.677091411575915</v>
      </c>
      <c r="V53" s="516">
        <f t="shared" si="68"/>
        <v>7.9917268885811854</v>
      </c>
      <c r="W53" s="516">
        <f t="shared" si="69"/>
        <v>5.8229575792526855</v>
      </c>
      <c r="X53" s="516">
        <f t="shared" si="70"/>
        <v>6.1334974801683817</v>
      </c>
      <c r="Y53" s="516">
        <f t="shared" si="71"/>
        <v>11.429921900595907</v>
      </c>
      <c r="Z53" s="516"/>
    </row>
    <row r="54" spans="1:26" customFormat="1" ht="11.1" hidden="1" customHeight="1">
      <c r="A54" s="380">
        <v>10</v>
      </c>
      <c r="B54" s="381"/>
      <c r="C54" s="341" t="s">
        <v>683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3">
        <v>11</v>
      </c>
      <c r="C55" s="338" t="s">
        <v>665</v>
      </c>
      <c r="D55" s="506">
        <v>608756.12</v>
      </c>
      <c r="E55" s="506">
        <v>650968.12724399997</v>
      </c>
      <c r="F55" s="506">
        <v>727619.52</v>
      </c>
      <c r="G55" s="311">
        <v>580844.59</v>
      </c>
      <c r="H55" s="531">
        <v>589346.29856599995</v>
      </c>
      <c r="I55" s="531">
        <v>752031.37</v>
      </c>
      <c r="J55" s="506">
        <v>901520.35</v>
      </c>
      <c r="K55" s="506">
        <v>934992.19</v>
      </c>
      <c r="L55" s="506">
        <v>861679.85</v>
      </c>
      <c r="M55" s="506">
        <v>991244.33</v>
      </c>
      <c r="N55" s="506"/>
      <c r="O55" s="507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16">
        <f t="shared" si="67"/>
        <v>1.4636804254301472</v>
      </c>
      <c r="U55" s="516">
        <f t="shared" si="74"/>
        <v>27.604325645184513</v>
      </c>
      <c r="V55" s="516">
        <f t="shared" si="68"/>
        <v>19.87802450315337</v>
      </c>
      <c r="W55" s="516">
        <f t="shared" si="69"/>
        <v>3.7128213467394255</v>
      </c>
      <c r="X55" s="516">
        <f t="shared" si="70"/>
        <v>-7.8409574736661654</v>
      </c>
      <c r="Y55" s="516">
        <f t="shared" si="71"/>
        <v>15.036266659827312</v>
      </c>
      <c r="Z55" s="516"/>
    </row>
    <row r="56" spans="1:26" customFormat="1" ht="11.1" hidden="1" customHeight="1">
      <c r="A56" s="380">
        <v>11</v>
      </c>
      <c r="B56" s="381"/>
      <c r="C56" s="341" t="s">
        <v>666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3">
        <v>12</v>
      </c>
      <c r="C57" s="338" t="s">
        <v>684</v>
      </c>
      <c r="D57" s="506">
        <v>612742.71</v>
      </c>
      <c r="E57" s="506">
        <v>657189.64674899995</v>
      </c>
      <c r="F57" s="506">
        <v>599635.65</v>
      </c>
      <c r="G57" s="311">
        <v>560536.55000000005</v>
      </c>
      <c r="H57" s="531">
        <v>577197.35469499999</v>
      </c>
      <c r="I57" s="531">
        <v>866705.81</v>
      </c>
      <c r="J57" s="506">
        <v>814092.21</v>
      </c>
      <c r="K57" s="506">
        <v>761899.49</v>
      </c>
      <c r="L57" s="506">
        <v>859097.72</v>
      </c>
      <c r="M57" s="506">
        <v>954831.44342699996</v>
      </c>
      <c r="N57" s="506"/>
      <c r="O57" s="507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16">
        <f t="shared" si="67"/>
        <v>2.9722958645604702</v>
      </c>
      <c r="U57" s="516">
        <f t="shared" si="74"/>
        <v>50.157619911127412</v>
      </c>
      <c r="V57" s="516">
        <f t="shared" si="68"/>
        <v>-6.0705258223664238</v>
      </c>
      <c r="W57" s="516">
        <f t="shared" si="69"/>
        <v>-6.4111558075220954</v>
      </c>
      <c r="X57" s="516">
        <f t="shared" si="70"/>
        <v>12.757355960429905</v>
      </c>
      <c r="Y57" s="516">
        <f t="shared" si="71"/>
        <v>11.143519671662027</v>
      </c>
      <c r="Z57" s="516"/>
    </row>
    <row r="58" spans="1:26" ht="11.1" customHeight="1">
      <c r="A58" s="382"/>
      <c r="B58" s="383"/>
      <c r="C58" s="340" t="s">
        <v>30</v>
      </c>
      <c r="D58" s="522">
        <f t="shared" ref="D58:E58" si="100">+D53+D55+D57</f>
        <v>1833571.47</v>
      </c>
      <c r="E58" s="522">
        <f t="shared" si="100"/>
        <v>1966942.9831619998</v>
      </c>
      <c r="F58" s="522">
        <f t="shared" ref="F58:I58" si="101">+F53+F55+F57</f>
        <v>2043748.9100000001</v>
      </c>
      <c r="G58" s="314">
        <f t="shared" si="101"/>
        <v>1762367.18</v>
      </c>
      <c r="H58" s="522">
        <f t="shared" si="101"/>
        <v>1705520.2036629999</v>
      </c>
      <c r="I58" s="522">
        <f t="shared" si="101"/>
        <v>2382343.48</v>
      </c>
      <c r="J58" s="522">
        <f t="shared" ref="J58:K58" si="102">+J53+J55+J57</f>
        <v>2540244.19</v>
      </c>
      <c r="K58" s="522">
        <f t="shared" si="102"/>
        <v>2569541.2599999998</v>
      </c>
      <c r="L58" s="522">
        <f t="shared" ref="L58:M58" si="103">+L53+L55+L57</f>
        <v>2646951.09</v>
      </c>
      <c r="M58" s="522">
        <f t="shared" si="103"/>
        <v>2978110.203427</v>
      </c>
      <c r="N58" s="522"/>
      <c r="O58" s="523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4">
        <f t="shared" si="67"/>
        <v>-3.22560343736088</v>
      </c>
      <c r="U58" s="524">
        <f t="shared" si="74"/>
        <v>39.684271982434758</v>
      </c>
      <c r="V58" s="524">
        <f t="shared" si="68"/>
        <v>6.62795735902868</v>
      </c>
      <c r="W58" s="524">
        <f t="shared" si="69"/>
        <v>1.1533170753950106</v>
      </c>
      <c r="X58" s="524">
        <f t="shared" si="70"/>
        <v>3.0125933840813302</v>
      </c>
      <c r="Y58" s="524">
        <f t="shared" si="71"/>
        <v>12.510964584049034</v>
      </c>
      <c r="Z58" s="524"/>
    </row>
    <row r="59" spans="1:26" ht="11.1" customHeight="1">
      <c r="A59" s="382"/>
      <c r="B59" s="383"/>
      <c r="C59" s="340" t="s">
        <v>31</v>
      </c>
      <c r="D59" s="533">
        <f t="shared" ref="D59:E59" si="104">+D58+D51</f>
        <v>3573543.38</v>
      </c>
      <c r="E59" s="533">
        <f t="shared" si="104"/>
        <v>3870930.6049830001</v>
      </c>
      <c r="F59" s="533">
        <f t="shared" ref="F59:I59" si="105">+F58+F51</f>
        <v>4170196.2800000003</v>
      </c>
      <c r="G59" s="372">
        <f t="shared" si="105"/>
        <v>3626727.41</v>
      </c>
      <c r="H59" s="533">
        <f t="shared" si="105"/>
        <v>3228092.753633</v>
      </c>
      <c r="I59" s="533">
        <f t="shared" si="105"/>
        <v>4584785.9499999993</v>
      </c>
      <c r="J59" s="533">
        <f t="shared" ref="J59:K59" si="106">+J58+J51</f>
        <v>5433243.2400000002</v>
      </c>
      <c r="K59" s="533">
        <f t="shared" si="106"/>
        <v>5046658.47</v>
      </c>
      <c r="L59" s="533">
        <f t="shared" ref="L59:M59" si="107">+L58+L51</f>
        <v>5447813.46</v>
      </c>
      <c r="M59" s="533">
        <f t="shared" si="107"/>
        <v>5843525.1856389996</v>
      </c>
      <c r="N59" s="533"/>
      <c r="O59" s="523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4">
        <f t="shared" si="67"/>
        <v>-10.991580323016336</v>
      </c>
      <c r="U59" s="524">
        <f t="shared" si="74"/>
        <v>42.027701801323182</v>
      </c>
      <c r="V59" s="524">
        <f t="shared" si="68"/>
        <v>18.505930249589973</v>
      </c>
      <c r="W59" s="524">
        <f t="shared" si="69"/>
        <v>-7.1151750975169019</v>
      </c>
      <c r="X59" s="524">
        <f t="shared" si="70"/>
        <v>7.9489228840167625</v>
      </c>
      <c r="Y59" s="524">
        <f t="shared" si="71"/>
        <v>7.2636797963893551</v>
      </c>
      <c r="Z59" s="524"/>
    </row>
    <row r="60" spans="1:26" ht="11.1" customHeight="1">
      <c r="A60" s="382"/>
      <c r="C60" s="342" t="s">
        <v>45</v>
      </c>
      <c r="D60" s="535">
        <f t="shared" ref="D60:E60" si="108">D34+D35+D37+D39+D41+D43+D46+D48+D50+D53+D55+D57</f>
        <v>6888186.71</v>
      </c>
      <c r="E60" s="535">
        <f t="shared" si="108"/>
        <v>7587118.4121679999</v>
      </c>
      <c r="F60" s="535">
        <f t="shared" ref="F60:H60" si="109">F34+F35+F37+F39+F41+F43+F46+F48+F50+F53+F55+F57</f>
        <v>8064038.9100000001</v>
      </c>
      <c r="G60" s="373">
        <f t="shared" si="109"/>
        <v>7425648.9699999997</v>
      </c>
      <c r="H60" s="535">
        <f t="shared" si="109"/>
        <v>6476267.4315449977</v>
      </c>
      <c r="I60" s="535">
        <f>I34+I35+I37+I39+I41+I43+I46+I48+I50+I53+I55+I57</f>
        <v>8540762.6600000001</v>
      </c>
      <c r="J60" s="535">
        <f>J34+J35+J37+J39+J41+J43+J46+J48+J50+J53+J55+J57</f>
        <v>10569641.900000002</v>
      </c>
      <c r="K60" s="535">
        <f>K34+K35+K37+K39+K41+K43+K46+K48+K50+K53+K55+K57</f>
        <v>10067743.279999999</v>
      </c>
      <c r="L60" s="535">
        <f>L34+L35+L37+L39+L41+L43+L46+L48+L50+L53+L55+L57</f>
        <v>10851436.210000001</v>
      </c>
      <c r="M60" s="535">
        <f>M34+M35+M37+M39+M41+M43+M46+M48+M50+M53+M55+M57</f>
        <v>11448765.555638999</v>
      </c>
      <c r="N60" s="535"/>
      <c r="O60" s="523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37">
        <f t="shared" si="67"/>
        <v>-12.785165879649741</v>
      </c>
      <c r="U60" s="537">
        <f t="shared" si="74"/>
        <v>31.877856346684098</v>
      </c>
      <c r="V60" s="537">
        <f>((J60/I60)-1)*100</f>
        <v>23.755246700650055</v>
      </c>
      <c r="W60" s="537">
        <v>-4.8</v>
      </c>
      <c r="X60" s="537">
        <v>-3.8</v>
      </c>
      <c r="Y60" s="537">
        <v>-3.8</v>
      </c>
      <c r="Z60" s="537"/>
    </row>
    <row r="61" spans="1:26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9"/>
      <c r="P61" s="681"/>
      <c r="Q61" s="681"/>
      <c r="R61" s="681"/>
      <c r="S61" s="681"/>
      <c r="T61" s="682"/>
      <c r="U61" s="682"/>
      <c r="V61" s="682"/>
      <c r="W61" s="682"/>
      <c r="X61" s="682"/>
      <c r="Y61" s="510"/>
      <c r="Z61" s="510"/>
    </row>
    <row r="62" spans="1:26" s="517" customFormat="1" ht="14.1" customHeight="1">
      <c r="A62" s="377"/>
      <c r="B62" s="379"/>
      <c r="C62" s="498" t="s">
        <v>2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500"/>
      <c r="P62" s="375"/>
      <c r="Q62" s="683"/>
      <c r="R62" s="683"/>
      <c r="S62" s="683"/>
      <c r="T62" s="684"/>
      <c r="U62" s="684"/>
      <c r="V62" s="684"/>
      <c r="W62" s="684"/>
      <c r="X62" s="684"/>
      <c r="Y62" s="511"/>
      <c r="Z62" s="511"/>
    </row>
    <row r="63" spans="1:26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P63" s="304"/>
      <c r="Q63" s="290"/>
      <c r="R63" s="290"/>
      <c r="T63" s="539"/>
    </row>
    <row r="64" spans="1:26" ht="11.1" customHeight="1">
      <c r="B64" s="379">
        <v>1</v>
      </c>
      <c r="C64" s="338" t="s">
        <v>669</v>
      </c>
      <c r="D64" s="536">
        <f t="shared" ref="D64:K69" si="110">+D4-D34</f>
        <v>877.61999999999534</v>
      </c>
      <c r="E64" s="536">
        <f t="shared" si="110"/>
        <v>23343.666689999984</v>
      </c>
      <c r="F64" s="536">
        <f t="shared" ref="F64:J64" si="111">+F4-F34</f>
        <v>-8901.1499999999069</v>
      </c>
      <c r="G64" s="295">
        <f t="shared" si="111"/>
        <v>-139509.35000000009</v>
      </c>
      <c r="H64" s="504">
        <f t="shared" si="111"/>
        <v>-49431.949446999934</v>
      </c>
      <c r="I64" s="504">
        <f t="shared" si="111"/>
        <v>-7504.7800000000279</v>
      </c>
      <c r="J64" s="504">
        <f t="shared" si="111"/>
        <v>-74249.729999999981</v>
      </c>
      <c r="K64" s="536">
        <f t="shared" si="110"/>
        <v>-154131.5</v>
      </c>
      <c r="L64" s="536">
        <f t="shared" ref="L64:N66" si="112">+L4-L34</f>
        <v>-111639.23999999999</v>
      </c>
      <c r="M64" s="536">
        <f t="shared" si="112"/>
        <v>-65799.560000000056</v>
      </c>
      <c r="N64" s="536">
        <f t="shared" si="112"/>
        <v>-116700.21831999987</v>
      </c>
      <c r="O64" s="507"/>
      <c r="P64" s="305"/>
      <c r="Q64" s="290"/>
      <c r="R64" s="290"/>
    </row>
    <row r="65" spans="1:19" ht="11.1" customHeight="1">
      <c r="B65" s="379">
        <v>2</v>
      </c>
      <c r="C65" s="338" t="s">
        <v>670</v>
      </c>
      <c r="D65" s="531">
        <f t="shared" si="110"/>
        <v>173100.05999999994</v>
      </c>
      <c r="E65" s="531">
        <f t="shared" si="110"/>
        <v>51670.274252999923</v>
      </c>
      <c r="F65" s="531">
        <f t="shared" ref="F65:K65" si="113">+F5-F35</f>
        <v>22687.320000000065</v>
      </c>
      <c r="G65" s="294">
        <f t="shared" si="113"/>
        <v>122310.97999999998</v>
      </c>
      <c r="H65" s="508">
        <f t="shared" si="113"/>
        <v>119848.688173</v>
      </c>
      <c r="I65" s="508">
        <f t="shared" si="113"/>
        <v>-2359.5899999999674</v>
      </c>
      <c r="J65" s="508">
        <f t="shared" si="113"/>
        <v>-1002.6199999999953</v>
      </c>
      <c r="K65" s="531">
        <f t="shared" si="113"/>
        <v>-30179.25</v>
      </c>
      <c r="L65" s="531">
        <f t="shared" ref="L65:M65" si="114">+L5-L35</f>
        <v>-22658.530000000028</v>
      </c>
      <c r="M65" s="531">
        <f t="shared" si="114"/>
        <v>68655.929999999935</v>
      </c>
      <c r="N65" s="531">
        <f t="shared" si="112"/>
        <v>-101165.89223999996</v>
      </c>
      <c r="O65" s="507"/>
      <c r="P65" s="306"/>
      <c r="Q65" s="290"/>
      <c r="R65" s="290"/>
    </row>
    <row r="66" spans="1:19" customFormat="1" ht="14.4" customHeight="1">
      <c r="A66" s="380">
        <v>2</v>
      </c>
      <c r="B66" s="381"/>
      <c r="C66" s="339" t="s">
        <v>685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522">
        <f t="shared" si="112"/>
        <v>-217866.11055999994</v>
      </c>
      <c r="O66" s="298"/>
      <c r="P66" s="308"/>
      <c r="Q66" s="290"/>
      <c r="R66" s="290"/>
    </row>
    <row r="67" spans="1:19" ht="11.1" customHeight="1">
      <c r="B67" s="379">
        <v>3</v>
      </c>
      <c r="C67" s="338" t="s">
        <v>671</v>
      </c>
      <c r="D67" s="531">
        <f t="shared" si="110"/>
        <v>99646.410000000033</v>
      </c>
      <c r="E67" s="531">
        <f t="shared" si="110"/>
        <v>54553.602881999919</v>
      </c>
      <c r="F67" s="531">
        <f t="shared" ref="F67:K67" si="117">+F7-F37</f>
        <v>41346.429999999935</v>
      </c>
      <c r="G67" s="294">
        <f t="shared" si="117"/>
        <v>56550.219999999972</v>
      </c>
      <c r="H67" s="508">
        <f t="shared" si="117"/>
        <v>45886.826985999942</v>
      </c>
      <c r="I67" s="508">
        <f t="shared" si="117"/>
        <v>17296.270000000019</v>
      </c>
      <c r="J67" s="508">
        <f t="shared" si="117"/>
        <v>54629.369999999995</v>
      </c>
      <c r="K67" s="531">
        <f t="shared" si="117"/>
        <v>101949.22999999998</v>
      </c>
      <c r="L67" s="531">
        <f t="shared" ref="L67:M67" si="118">+L7-L37</f>
        <v>-41463.280000000028</v>
      </c>
      <c r="M67" s="531">
        <f t="shared" si="118"/>
        <v>30553.790000000037</v>
      </c>
      <c r="N67" s="531"/>
      <c r="O67" s="507"/>
      <c r="P67" s="308"/>
      <c r="Q67" s="306"/>
      <c r="R67" s="290"/>
    </row>
    <row r="68" spans="1:19" ht="11.1" customHeight="1">
      <c r="A68" s="382"/>
      <c r="B68" s="383"/>
      <c r="C68" s="340" t="s">
        <v>8</v>
      </c>
      <c r="D68" s="522">
        <f t="shared" ref="D68" si="119">+D64+D65+D67</f>
        <v>273624.08999999997</v>
      </c>
      <c r="E68" s="522">
        <f t="shared" si="110"/>
        <v>129567.54382499983</v>
      </c>
      <c r="F68" s="522">
        <f t="shared" ref="F68:K68" si="120">+F8-F38</f>
        <v>55132.600000000326</v>
      </c>
      <c r="G68" s="297">
        <f t="shared" si="120"/>
        <v>39351.84999999986</v>
      </c>
      <c r="H68" s="521">
        <f t="shared" si="120"/>
        <v>116303.56571200024</v>
      </c>
      <c r="I68" s="521">
        <f t="shared" si="120"/>
        <v>7431.9000000001397</v>
      </c>
      <c r="J68" s="521">
        <f t="shared" si="120"/>
        <v>-20622.979999999981</v>
      </c>
      <c r="K68" s="522">
        <f t="shared" si="120"/>
        <v>-82361.520000000019</v>
      </c>
      <c r="L68" s="522">
        <f t="shared" ref="L68:M68" si="121">+L8-L38</f>
        <v>-175761.05000000028</v>
      </c>
      <c r="M68" s="522">
        <f t="shared" si="121"/>
        <v>33410.160000000149</v>
      </c>
      <c r="N68" s="522"/>
      <c r="O68" s="523"/>
      <c r="P68" s="308"/>
      <c r="Q68" s="306"/>
      <c r="R68" s="290"/>
    </row>
    <row r="69" spans="1:19" ht="11.1" customHeight="1">
      <c r="B69" s="379">
        <v>4</v>
      </c>
      <c r="C69" s="338" t="s">
        <v>672</v>
      </c>
      <c r="D69" s="531">
        <f>+D9-D39</f>
        <v>20858.670000000042</v>
      </c>
      <c r="E69" s="531">
        <f t="shared" si="110"/>
        <v>-804.59688100009225</v>
      </c>
      <c r="F69" s="531">
        <f t="shared" ref="F69:J69" si="122">+F9-F39</f>
        <v>-42268.780000000028</v>
      </c>
      <c r="G69" s="294">
        <f t="shared" si="122"/>
        <v>-50878.479999999981</v>
      </c>
      <c r="H69" s="508">
        <f t="shared" si="122"/>
        <v>76671.588523000013</v>
      </c>
      <c r="I69" s="508">
        <f t="shared" si="122"/>
        <v>5461.9100000000326</v>
      </c>
      <c r="J69" s="508">
        <f t="shared" si="122"/>
        <v>-59279.660000000033</v>
      </c>
      <c r="K69" s="531">
        <f t="shared" ref="K69:L71" si="123">+K9-K39</f>
        <v>-49627.359999999986</v>
      </c>
      <c r="L69" s="531">
        <f t="shared" si="123"/>
        <v>-70476.339999999967</v>
      </c>
      <c r="M69" s="531">
        <f t="shared" ref="M69" si="124">+M9-M39</f>
        <v>-113270.66999999993</v>
      </c>
      <c r="N69" s="531"/>
      <c r="O69" s="507"/>
      <c r="P69" s="308"/>
      <c r="Q69" s="306"/>
      <c r="R69" s="290"/>
    </row>
    <row r="70" spans="1:19" customFormat="1" ht="11.1" hidden="1" customHeight="1">
      <c r="A70" s="380">
        <v>4</v>
      </c>
      <c r="B70" s="384"/>
      <c r="C70" s="339" t="s">
        <v>673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79">
        <v>5</v>
      </c>
      <c r="C71" s="338" t="s">
        <v>674</v>
      </c>
      <c r="D71" s="531">
        <f t="shared" ref="D71:K80" si="128">+D11-D41</f>
        <v>50143.390000000014</v>
      </c>
      <c r="E71" s="531">
        <f t="shared" si="128"/>
        <v>30459.917262000032</v>
      </c>
      <c r="F71" s="531">
        <f t="shared" si="128"/>
        <v>35281.189999999944</v>
      </c>
      <c r="G71" s="294">
        <f t="shared" si="128"/>
        <v>511.04999999993015</v>
      </c>
      <c r="H71" s="508">
        <f t="shared" si="128"/>
        <v>80383.390952999936</v>
      </c>
      <c r="I71" s="508">
        <f t="shared" si="128"/>
        <v>22453.790000000037</v>
      </c>
      <c r="J71" s="508">
        <f t="shared" si="128"/>
        <v>-62467.640000000014</v>
      </c>
      <c r="K71" s="531">
        <f t="shared" si="123"/>
        <v>-60068.550000000047</v>
      </c>
      <c r="L71" s="531">
        <f t="shared" ref="L71:M71" si="129">+L11-L41</f>
        <v>21010.470000000088</v>
      </c>
      <c r="M71" s="531">
        <f t="shared" si="129"/>
        <v>33996.640000000014</v>
      </c>
      <c r="N71" s="531"/>
      <c r="O71" s="523"/>
      <c r="P71" s="308"/>
      <c r="Q71" s="290"/>
      <c r="R71" s="290"/>
    </row>
    <row r="72" spans="1:19" s="628" customFormat="1" ht="11.1" hidden="1" customHeight="1">
      <c r="A72" s="619">
        <v>5</v>
      </c>
      <c r="B72" s="620"/>
      <c r="C72" s="621" t="s">
        <v>675</v>
      </c>
      <c r="D72" s="623">
        <f t="shared" si="128"/>
        <v>344626.14999999991</v>
      </c>
      <c r="E72" s="623">
        <f t="shared" si="128"/>
        <v>159222.86420600023</v>
      </c>
      <c r="F72" s="623">
        <f t="shared" si="128"/>
        <v>48145.010000000242</v>
      </c>
      <c r="G72" s="297">
        <f t="shared" si="128"/>
        <v>-11015.58000000054</v>
      </c>
      <c r="H72" s="622">
        <f t="shared" si="128"/>
        <v>273358.54518800043</v>
      </c>
      <c r="I72" s="622">
        <f t="shared" si="128"/>
        <v>35347.600000000093</v>
      </c>
      <c r="J72" s="622">
        <f t="shared" si="128"/>
        <v>-142370.2799999998</v>
      </c>
      <c r="K72" s="623">
        <f t="shared" si="128"/>
        <v>-192057.43000000017</v>
      </c>
      <c r="L72" s="623">
        <f t="shared" ref="L72:M72" si="130">+L12-L42</f>
        <v>-225226.91999999993</v>
      </c>
      <c r="M72" s="623">
        <f t="shared" si="130"/>
        <v>-45863.86999999918</v>
      </c>
      <c r="N72" s="623"/>
      <c r="O72" s="624"/>
      <c r="P72" s="305"/>
      <c r="Q72" s="290"/>
      <c r="R72" s="290"/>
      <c r="S72"/>
    </row>
    <row r="73" spans="1:19" ht="11.1" customHeight="1">
      <c r="B73" s="379">
        <v>6</v>
      </c>
      <c r="C73" s="338" t="s">
        <v>676</v>
      </c>
      <c r="D73" s="531">
        <f t="shared" si="128"/>
        <v>64170.609999999986</v>
      </c>
      <c r="E73" s="531">
        <f t="shared" si="128"/>
        <v>57440.237251000013</v>
      </c>
      <c r="F73" s="531">
        <f t="shared" si="128"/>
        <v>48153.380000000005</v>
      </c>
      <c r="G73" s="294">
        <f t="shared" si="128"/>
        <v>96597.689999999944</v>
      </c>
      <c r="H73" s="508">
        <f t="shared" si="128"/>
        <v>46825.688438000041</v>
      </c>
      <c r="I73" s="508">
        <f t="shared" si="128"/>
        <v>26904.079999999958</v>
      </c>
      <c r="J73" s="508">
        <f t="shared" si="128"/>
        <v>-48581.820000000065</v>
      </c>
      <c r="K73" s="531">
        <f t="shared" ref="K73:L73" si="131">+K13-K43</f>
        <v>2598.8100000000559</v>
      </c>
      <c r="L73" s="531">
        <f t="shared" si="131"/>
        <v>4535.5999999999767</v>
      </c>
      <c r="M73" s="531">
        <f t="shared" ref="M73" si="132">+M13-M43</f>
        <v>29023.660000000033</v>
      </c>
      <c r="N73" s="531"/>
      <c r="O73" s="507"/>
      <c r="P73" s="308"/>
      <c r="Q73" s="290"/>
      <c r="R73" s="290"/>
    </row>
    <row r="74" spans="1:19" ht="11.1" customHeight="1">
      <c r="A74" s="382"/>
      <c r="C74" s="340" t="s">
        <v>15</v>
      </c>
      <c r="D74" s="522">
        <f t="shared" si="128"/>
        <v>135172.67000000016</v>
      </c>
      <c r="E74" s="522">
        <f t="shared" si="128"/>
        <v>87095.557632000186</v>
      </c>
      <c r="F74" s="522">
        <f t="shared" si="128"/>
        <v>41165.790000000037</v>
      </c>
      <c r="G74" s="297">
        <f t="shared" si="128"/>
        <v>46230.259999999776</v>
      </c>
      <c r="H74" s="521">
        <f t="shared" si="128"/>
        <v>203880.66791400011</v>
      </c>
      <c r="I74" s="521">
        <f t="shared" si="128"/>
        <v>54819.779999999795</v>
      </c>
      <c r="J74" s="521">
        <f t="shared" si="128"/>
        <v>-170329.12000000058</v>
      </c>
      <c r="K74" s="522">
        <f t="shared" ref="K74:L74" si="133">+K14-K44</f>
        <v>-107097.09999999963</v>
      </c>
      <c r="L74" s="522">
        <f t="shared" si="133"/>
        <v>-44930.270000000019</v>
      </c>
      <c r="M74" s="522">
        <f>+M14-M44</f>
        <v>-50250.370000000112</v>
      </c>
      <c r="N74" s="522"/>
      <c r="O74" s="523"/>
      <c r="P74" s="308"/>
      <c r="Q74" s="290"/>
      <c r="R74" s="290"/>
    </row>
    <row r="75" spans="1:19" ht="11.1" customHeight="1">
      <c r="A75" s="382"/>
      <c r="C75" s="340" t="s">
        <v>16</v>
      </c>
      <c r="D75" s="522">
        <f t="shared" si="128"/>
        <v>408796.75999999978</v>
      </c>
      <c r="E75" s="522">
        <f t="shared" si="128"/>
        <v>216663.10145700071</v>
      </c>
      <c r="F75" s="522">
        <f t="shared" si="128"/>
        <v>96298.39000000013</v>
      </c>
      <c r="G75" s="297">
        <f t="shared" si="128"/>
        <v>85582.109999999404</v>
      </c>
      <c r="H75" s="521">
        <f t="shared" si="128"/>
        <v>320184.23362600058</v>
      </c>
      <c r="I75" s="521">
        <f t="shared" si="128"/>
        <v>62251.680000000168</v>
      </c>
      <c r="J75" s="521">
        <f t="shared" si="128"/>
        <v>-190952.09999999963</v>
      </c>
      <c r="K75" s="522">
        <f t="shared" ref="K75" si="134">+K15-K45</f>
        <v>-189458.62000000011</v>
      </c>
      <c r="L75" s="522">
        <v>-246465.55</v>
      </c>
      <c r="M75" s="522">
        <f>+M15-M45</f>
        <v>-16840.209999999963</v>
      </c>
      <c r="N75" s="522"/>
      <c r="O75" s="523"/>
      <c r="P75" s="308"/>
      <c r="Q75" s="290"/>
      <c r="R75" s="290"/>
    </row>
    <row r="76" spans="1:19" ht="11.1" customHeight="1">
      <c r="B76" s="379">
        <v>7</v>
      </c>
      <c r="C76" s="338" t="s">
        <v>677</v>
      </c>
      <c r="D76" s="531">
        <f t="shared" si="128"/>
        <v>27683.679999999935</v>
      </c>
      <c r="E76" s="531">
        <f t="shared" si="128"/>
        <v>-10641.659289999981</v>
      </c>
      <c r="F76" s="531">
        <f t="shared" si="128"/>
        <v>-22213.160000000033</v>
      </c>
      <c r="G76" s="294">
        <f t="shared" si="128"/>
        <v>-2571.2399999999907</v>
      </c>
      <c r="H76" s="508">
        <f t="shared" si="128"/>
        <v>99338.549854000041</v>
      </c>
      <c r="I76" s="508">
        <f t="shared" si="128"/>
        <v>9773</v>
      </c>
      <c r="J76" s="508">
        <f t="shared" ref="J76:K78" si="135">+J16-J46</f>
        <v>-134311.21999999997</v>
      </c>
      <c r="K76" s="531">
        <f t="shared" si="135"/>
        <v>-66489.420000000042</v>
      </c>
      <c r="L76" s="531">
        <f t="shared" ref="L76:M76" si="136">+L16-L46</f>
        <v>-52669.469999999972</v>
      </c>
      <c r="M76" s="531">
        <f t="shared" si="136"/>
        <v>-982.69000000006054</v>
      </c>
      <c r="N76" s="531"/>
      <c r="O76" s="507"/>
      <c r="P76" s="305"/>
      <c r="Q76" s="290"/>
      <c r="R76" s="290"/>
    </row>
    <row r="77" spans="1:19" customFormat="1" ht="11.1" hidden="1" customHeight="1">
      <c r="A77" s="385">
        <v>7</v>
      </c>
      <c r="B77" s="386"/>
      <c r="C77" s="341" t="s">
        <v>678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3">
        <v>8</v>
      </c>
      <c r="C78" s="338" t="s">
        <v>679</v>
      </c>
      <c r="D78" s="531">
        <f t="shared" si="128"/>
        <v>65677.310000000056</v>
      </c>
      <c r="E78" s="531">
        <f t="shared" si="128"/>
        <v>69768.612181000062</v>
      </c>
      <c r="F78" s="531">
        <f t="shared" si="128"/>
        <v>-24570.489999999991</v>
      </c>
      <c r="G78" s="294">
        <f t="shared" si="128"/>
        <v>58765.039999999921</v>
      </c>
      <c r="H78" s="508">
        <f t="shared" si="128"/>
        <v>134547.93514199997</v>
      </c>
      <c r="I78" s="508">
        <f t="shared" si="128"/>
        <v>-42478.609999999986</v>
      </c>
      <c r="J78" s="508">
        <f t="shared" si="135"/>
        <v>-148179.83999999997</v>
      </c>
      <c r="K78" s="531">
        <f t="shared" si="135"/>
        <v>12958.5</v>
      </c>
      <c r="L78" s="531">
        <f t="shared" ref="L78:M78" si="138">+L18-L48</f>
        <v>9883.8000000000466</v>
      </c>
      <c r="M78" s="531">
        <f t="shared" si="138"/>
        <v>-75316.736945000011</v>
      </c>
      <c r="N78" s="531"/>
      <c r="O78" s="507"/>
      <c r="P78" s="305"/>
      <c r="Q78" s="290"/>
      <c r="R78" s="290"/>
    </row>
    <row r="79" spans="1:19" customFormat="1" ht="11.1" hidden="1" customHeight="1">
      <c r="A79" s="382">
        <v>8</v>
      </c>
      <c r="B79" s="379"/>
      <c r="C79" s="341" t="s">
        <v>680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1.1" customHeight="1">
      <c r="B80" s="379">
        <v>9</v>
      </c>
      <c r="C80" s="338" t="s">
        <v>681</v>
      </c>
      <c r="D80" s="531">
        <f t="shared" si="128"/>
        <v>82859.62</v>
      </c>
      <c r="E80" s="531">
        <f t="shared" si="128"/>
        <v>105950.93322500004</v>
      </c>
      <c r="F80" s="531">
        <f t="shared" ref="F80:J80" si="140">+F20-F50</f>
        <v>14592.039999999921</v>
      </c>
      <c r="G80" s="294">
        <f t="shared" si="140"/>
        <v>30728.290000000037</v>
      </c>
      <c r="H80" s="508">
        <f t="shared" si="140"/>
        <v>69068.475421000039</v>
      </c>
      <c r="I80" s="508">
        <f t="shared" si="140"/>
        <v>17210.189999999944</v>
      </c>
      <c r="J80" s="508">
        <f t="shared" si="140"/>
        <v>-29851.220000000088</v>
      </c>
      <c r="K80" s="531">
        <f t="shared" ref="K80" si="141">+K20-K50</f>
        <v>74355.219999999972</v>
      </c>
      <c r="L80" s="531">
        <f>+L20-L50</f>
        <v>12665.75</v>
      </c>
      <c r="M80" s="531">
        <f>+M20-M50</f>
        <v>29144.739999999991</v>
      </c>
      <c r="N80" s="531"/>
      <c r="O80" s="507"/>
      <c r="P80" s="305"/>
      <c r="Q80" s="290"/>
      <c r="R80" s="290"/>
    </row>
    <row r="81" spans="1:25" ht="11.1" customHeight="1">
      <c r="A81" s="382"/>
      <c r="B81" s="383"/>
      <c r="C81" s="340" t="s">
        <v>23</v>
      </c>
      <c r="D81" s="522">
        <f t="shared" ref="D81:E81" si="142">+D76+D78+D80</f>
        <v>176220.61</v>
      </c>
      <c r="E81" s="522">
        <f t="shared" si="142"/>
        <v>165077.88611600013</v>
      </c>
      <c r="F81" s="522">
        <f>+F21-F51</f>
        <v>-32191.610000000102</v>
      </c>
      <c r="G81" s="297">
        <f>+G21-G51</f>
        <v>86922.089999999851</v>
      </c>
      <c r="H81" s="521">
        <f t="shared" ref="H81:J81" si="143">+H21-H51</f>
        <v>302954.96041700011</v>
      </c>
      <c r="I81" s="521">
        <f t="shared" si="143"/>
        <v>-15495.419999999925</v>
      </c>
      <c r="J81" s="521">
        <f t="shared" si="143"/>
        <v>-312342.2799999998</v>
      </c>
      <c r="K81" s="522">
        <f t="shared" ref="K81:L81" si="144">+K21-K51</f>
        <v>20824.299999999814</v>
      </c>
      <c r="L81" s="522">
        <f t="shared" si="144"/>
        <v>-30119.919999999925</v>
      </c>
      <c r="M81" s="522">
        <f t="shared" ref="M81" si="145">+M21-M51</f>
        <v>-47154.686945000198</v>
      </c>
      <c r="N81" s="522"/>
      <c r="O81" s="523"/>
      <c r="P81" s="307"/>
      <c r="Q81" s="290"/>
      <c r="R81" s="290"/>
    </row>
    <row r="82" spans="1:25" customFormat="1" ht="11.1" hidden="1" customHeight="1">
      <c r="A82" s="382">
        <v>9</v>
      </c>
      <c r="B82" s="383"/>
      <c r="C82" s="341" t="s">
        <v>682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1.1" customHeight="1">
      <c r="B83" s="383">
        <v>10</v>
      </c>
      <c r="C83" s="338" t="s">
        <v>664</v>
      </c>
      <c r="D83" s="531">
        <f t="shared" ref="D83:J83" si="149">+D23-D53</f>
        <v>1173.6300000000047</v>
      </c>
      <c r="E83" s="531">
        <f t="shared" si="149"/>
        <v>-1481.2665450000204</v>
      </c>
      <c r="F83" s="531">
        <f t="shared" si="149"/>
        <v>-14882.170000000042</v>
      </c>
      <c r="G83" s="294">
        <f t="shared" si="149"/>
        <v>7712.9099999999162</v>
      </c>
      <c r="H83" s="508">
        <f t="shared" si="149"/>
        <v>61364.898545000004</v>
      </c>
      <c r="I83" s="508">
        <f t="shared" si="149"/>
        <v>-12359.300000000047</v>
      </c>
      <c r="J83" s="508">
        <f t="shared" si="149"/>
        <v>-21341.510000000009</v>
      </c>
      <c r="K83" s="531">
        <f t="shared" ref="K83:L83" si="150">+K23-K53</f>
        <v>-25061.79999999993</v>
      </c>
      <c r="L83" s="531">
        <f t="shared" si="150"/>
        <v>-27195.25</v>
      </c>
      <c r="M83" s="531">
        <f t="shared" ref="M83" si="151">+M23-M53</f>
        <v>-121718</v>
      </c>
      <c r="N83" s="531"/>
      <c r="O83" s="507"/>
      <c r="P83" s="305"/>
      <c r="Q83" s="290"/>
      <c r="R83" s="290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1.1" customHeight="1">
      <c r="B85" s="383">
        <v>11</v>
      </c>
      <c r="C85" s="338" t="s">
        <v>665</v>
      </c>
      <c r="D85" s="531">
        <f t="shared" ref="D85:H85" si="156">+D25-D55</f>
        <v>48784.819999999949</v>
      </c>
      <c r="E85" s="531">
        <f t="shared" si="156"/>
        <v>54133.97968800005</v>
      </c>
      <c r="F85" s="531">
        <f t="shared" si="156"/>
        <v>-39813.260000000009</v>
      </c>
      <c r="G85" s="294">
        <f t="shared" si="156"/>
        <v>8901.5100000000093</v>
      </c>
      <c r="H85" s="508">
        <f t="shared" si="156"/>
        <v>-2595.0316299999831</v>
      </c>
      <c r="I85" s="508">
        <f>+I25-I55</f>
        <v>33882.410000000033</v>
      </c>
      <c r="J85" s="531">
        <f>+J25-J55</f>
        <v>-52292.179999999935</v>
      </c>
      <c r="K85" s="531">
        <f>+K25-K55</f>
        <v>-80496.349999999977</v>
      </c>
      <c r="L85" s="531">
        <f>+L25-L55</f>
        <v>-11619.429999999935</v>
      </c>
      <c r="M85" s="531">
        <f>+M25-M55</f>
        <v>-101040.18999999994</v>
      </c>
      <c r="N85" s="531"/>
      <c r="O85" s="507"/>
      <c r="P85" s="305"/>
      <c r="Q85" s="290"/>
      <c r="R85" s="290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1.1" customHeight="1">
      <c r="B87" s="383">
        <v>12</v>
      </c>
      <c r="C87" s="338" t="s">
        <v>684</v>
      </c>
      <c r="D87" s="531">
        <f t="shared" ref="D87:E90" si="161">+D27-D57</f>
        <v>27541.540000000037</v>
      </c>
      <c r="E87" s="531">
        <f t="shared" si="161"/>
        <v>-15246.937418999965</v>
      </c>
      <c r="F87" s="531">
        <f t="shared" ref="F87:H87" si="162">+F27-F57</f>
        <v>34849.510000000009</v>
      </c>
      <c r="G87" s="294">
        <f t="shared" si="162"/>
        <v>13632.789999999921</v>
      </c>
      <c r="H87" s="508">
        <f t="shared" si="162"/>
        <v>25391.12043999997</v>
      </c>
      <c r="I87" s="508">
        <f>+I27-I57</f>
        <v>-40102.110000000102</v>
      </c>
      <c r="J87" s="508">
        <f>+J27-J57</f>
        <v>-35641.169999999925</v>
      </c>
      <c r="K87" s="531">
        <f>+K27-K57</f>
        <v>33773.780000000028</v>
      </c>
      <c r="L87" s="531">
        <f>+L27-L57</f>
        <v>-5839.6899999999441</v>
      </c>
      <c r="M87" s="531">
        <f>+M27-M57</f>
        <v>-23532.462453999906</v>
      </c>
      <c r="N87" s="531"/>
      <c r="O87" s="507"/>
      <c r="P87" s="305"/>
      <c r="Q87" s="290"/>
      <c r="R87" s="290"/>
    </row>
    <row r="88" spans="1:25" ht="11.1" customHeight="1">
      <c r="A88" s="382"/>
      <c r="B88" s="383"/>
      <c r="C88" s="340" t="s">
        <v>30</v>
      </c>
      <c r="D88" s="522">
        <f>+D83+D85+D87</f>
        <v>77499.989999999991</v>
      </c>
      <c r="E88" s="522">
        <f t="shared" si="161"/>
        <v>37405.775724000297</v>
      </c>
      <c r="F88" s="522">
        <f t="shared" ref="F88:I88" si="163">+F28-F58</f>
        <v>-19845.919999999925</v>
      </c>
      <c r="G88" s="297">
        <f t="shared" si="163"/>
        <v>30247.20999999973</v>
      </c>
      <c r="H88" s="521">
        <f t="shared" si="163"/>
        <v>84160.987354999874</v>
      </c>
      <c r="I88" s="521">
        <f t="shared" si="163"/>
        <v>-18579</v>
      </c>
      <c r="J88" s="521">
        <f t="shared" ref="J88:K88" si="164">+J28-J58</f>
        <v>-109274.85999999987</v>
      </c>
      <c r="K88" s="522">
        <f t="shared" si="164"/>
        <v>-71784.369999999646</v>
      </c>
      <c r="L88" s="522">
        <f t="shared" ref="L88:M88" si="165">+L28-L58</f>
        <v>-44654.370000000112</v>
      </c>
      <c r="M88" s="522">
        <f t="shared" si="165"/>
        <v>-246290.65245399997</v>
      </c>
      <c r="N88" s="522"/>
      <c r="O88" s="523"/>
      <c r="P88" s="307"/>
      <c r="Q88" s="290"/>
      <c r="R88" s="290"/>
    </row>
    <row r="89" spans="1:25" ht="11.1" customHeight="1">
      <c r="A89" s="382"/>
      <c r="B89" s="383"/>
      <c r="C89" s="340" t="s">
        <v>31</v>
      </c>
      <c r="D89" s="533">
        <f>+D88+D81</f>
        <v>253720.59999999998</v>
      </c>
      <c r="E89" s="533">
        <f t="shared" si="161"/>
        <v>202483.66184000019</v>
      </c>
      <c r="F89" s="533">
        <f t="shared" ref="F89:I89" si="166">+F29-F59</f>
        <v>-52037.530000000261</v>
      </c>
      <c r="G89" s="301">
        <f t="shared" si="166"/>
        <v>117169.29999999935</v>
      </c>
      <c r="H89" s="532">
        <f t="shared" si="166"/>
        <v>387115.94777199998</v>
      </c>
      <c r="I89" s="532">
        <f t="shared" si="166"/>
        <v>-34074.419999999925</v>
      </c>
      <c r="J89" s="532">
        <f t="shared" ref="J89:K89" si="167">+J29-J59</f>
        <v>-421617.1400000006</v>
      </c>
      <c r="K89" s="533">
        <f t="shared" si="167"/>
        <v>-50960.069999999367</v>
      </c>
      <c r="L89" s="533">
        <f t="shared" ref="L89:M89" si="168">+L29-L59</f>
        <v>-74774.290000000037</v>
      </c>
      <c r="M89" s="533">
        <f t="shared" si="168"/>
        <v>-293445.3393989997</v>
      </c>
      <c r="N89" s="533"/>
      <c r="O89" s="523"/>
      <c r="P89" s="307"/>
      <c r="Q89" s="290"/>
      <c r="R89" s="290"/>
    </row>
    <row r="90" spans="1:25" ht="11.1" customHeight="1">
      <c r="C90" s="342" t="s">
        <v>45</v>
      </c>
      <c r="D90" s="535">
        <f t="shared" ref="D90" si="169">+D75+D81+D88</f>
        <v>662517.35999999975</v>
      </c>
      <c r="E90" s="535">
        <f t="shared" si="161"/>
        <v>419146.7632970009</v>
      </c>
      <c r="F90" s="535">
        <f t="shared" ref="F90:H90" si="170">+F30-F60</f>
        <v>44260.860000000335</v>
      </c>
      <c r="G90" s="302">
        <f t="shared" si="170"/>
        <v>202751.40999999922</v>
      </c>
      <c r="H90" s="534">
        <f t="shared" si="170"/>
        <v>707300.18139800336</v>
      </c>
      <c r="I90" s="534">
        <f>+I30-I60</f>
        <v>28177.259999999776</v>
      </c>
      <c r="J90" s="534">
        <f>+J30-J60</f>
        <v>-612569.24000000209</v>
      </c>
      <c r="K90" s="535">
        <f>+K30-K60</f>
        <v>-240418.68999999948</v>
      </c>
      <c r="L90" s="535">
        <f>+L30-L60</f>
        <v>-295465.61000000127</v>
      </c>
      <c r="M90" s="535">
        <f>+M30-M60</f>
        <v>-310285.5493989978</v>
      </c>
      <c r="N90" s="535"/>
      <c r="O90" s="523"/>
      <c r="P90" s="307"/>
      <c r="Q90" s="290"/>
      <c r="R90" s="290"/>
    </row>
    <row r="91" spans="1:25" ht="15.9" customHeight="1">
      <c r="C91" s="343" t="s">
        <v>705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309"/>
      <c r="Q91" s="309"/>
      <c r="R91" s="309"/>
      <c r="S91" s="309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310"/>
      <c r="Q92" s="310"/>
      <c r="R92" s="310"/>
      <c r="S92" s="310"/>
      <c r="T92" s="546"/>
      <c r="U92" s="546"/>
      <c r="V92" s="546"/>
      <c r="W92" s="546"/>
      <c r="X92" s="546"/>
      <c r="Y92" s="546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.19685039370078741" bottom="0" header="3.937007874015748E-2" footer="0"/>
  <pageSetup paperSize="9" scale="97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70" zoomScaleNormal="55" zoomScaleSheetLayoutView="70" workbookViewId="0">
      <selection activeCell="AE15" sqref="AE15"/>
    </sheetView>
  </sheetViews>
  <sheetFormatPr defaultColWidth="11.875" defaultRowHeight="17.25" customHeight="1"/>
  <cols>
    <col min="1" max="1" width="65.875" style="352" customWidth="1"/>
    <col min="2" max="9" width="15" style="555" customWidth="1"/>
    <col min="10" max="10" width="11.125" style="555" customWidth="1"/>
    <col min="11" max="11" width="10.75" style="555" bestFit="1" customWidth="1"/>
    <col min="12" max="13" width="8.375" style="555" bestFit="1" customWidth="1"/>
    <col min="14" max="14" width="11" style="555" bestFit="1" customWidth="1"/>
    <col min="15" max="15" width="11.875" style="555" hidden="1" customWidth="1"/>
    <col min="16" max="16" width="10.375" style="555" hidden="1" customWidth="1"/>
    <col min="17" max="18" width="8.375" style="555" hidden="1" customWidth="1"/>
    <col min="19" max="20" width="10.375" style="555" hidden="1" customWidth="1"/>
    <col min="21" max="22" width="8.125" style="555" hidden="1" customWidth="1"/>
    <col min="23" max="23" width="10.375" style="555" hidden="1" customWidth="1"/>
    <col min="24" max="24" width="17.125" style="555" hidden="1" customWidth="1"/>
    <col min="25" max="27" width="13.375" style="555" hidden="1" customWidth="1"/>
    <col min="28" max="28" width="15.375" style="555" hidden="1" customWidth="1"/>
    <col min="29" max="16384" width="11.875" style="555"/>
  </cols>
  <sheetData>
    <row r="1" spans="1:28" ht="22.5" customHeight="1">
      <c r="A1" s="690" t="s">
        <v>706</v>
      </c>
      <c r="B1" s="690"/>
      <c r="C1" s="690"/>
      <c r="D1" s="690"/>
      <c r="E1" s="690"/>
      <c r="F1" s="690"/>
    </row>
    <row r="2" spans="1:28" ht="19.5" customHeight="1">
      <c r="A2" s="691" t="s">
        <v>9</v>
      </c>
      <c r="B2" s="685" t="s">
        <v>693</v>
      </c>
      <c r="C2" s="685"/>
      <c r="D2" s="685"/>
      <c r="E2" s="685"/>
      <c r="F2" s="686"/>
      <c r="G2" s="685" t="s">
        <v>43</v>
      </c>
      <c r="H2" s="685"/>
      <c r="I2" s="685"/>
      <c r="J2" s="685"/>
      <c r="K2" s="686" t="s">
        <v>44</v>
      </c>
      <c r="L2" s="687"/>
      <c r="M2" s="687"/>
      <c r="N2" s="688"/>
      <c r="P2" s="685" t="s">
        <v>43</v>
      </c>
      <c r="Q2" s="685"/>
      <c r="R2" s="685"/>
      <c r="S2" s="685"/>
      <c r="T2" s="686" t="s">
        <v>44</v>
      </c>
      <c r="U2" s="687"/>
      <c r="V2" s="687"/>
      <c r="W2" s="688"/>
      <c r="X2" s="689" t="s">
        <v>694</v>
      </c>
      <c r="Y2" s="689"/>
      <c r="Z2" s="689"/>
      <c r="AA2" s="689"/>
      <c r="AB2" s="689"/>
    </row>
    <row r="3" spans="1:28" ht="17.25" customHeight="1">
      <c r="A3" s="692"/>
      <c r="B3" s="557">
        <v>2568</v>
      </c>
      <c r="C3" s="557">
        <v>2568</v>
      </c>
      <c r="D3" s="557">
        <v>2569</v>
      </c>
      <c r="E3" s="557">
        <v>2569</v>
      </c>
      <c r="F3" s="558">
        <v>2569</v>
      </c>
      <c r="G3" s="557">
        <v>2568</v>
      </c>
      <c r="H3" s="557">
        <v>2569</v>
      </c>
      <c r="I3" s="557">
        <v>2569</v>
      </c>
      <c r="J3" s="558">
        <v>2569</v>
      </c>
      <c r="K3" s="557">
        <v>2568</v>
      </c>
      <c r="L3" s="557">
        <v>2569</v>
      </c>
      <c r="M3" s="557">
        <v>2569</v>
      </c>
      <c r="N3" s="557">
        <v>2569</v>
      </c>
      <c r="P3" s="559">
        <f>G3</f>
        <v>2568</v>
      </c>
      <c r="Q3" s="559" t="e">
        <f>#REF!</f>
        <v>#REF!</v>
      </c>
      <c r="R3" s="559">
        <f>H3</f>
        <v>2569</v>
      </c>
      <c r="S3" s="559">
        <f>J3</f>
        <v>2569</v>
      </c>
      <c r="T3" s="559">
        <f>K3</f>
        <v>2568</v>
      </c>
      <c r="U3" s="559" t="e">
        <f>#REF!</f>
        <v>#REF!</v>
      </c>
      <c r="V3" s="559">
        <f t="shared" ref="V3:V4" si="0">N3</f>
        <v>2569</v>
      </c>
      <c r="W3" s="559" t="e">
        <f>#REF!</f>
        <v>#REF!</v>
      </c>
      <c r="X3" s="556">
        <f>'T3_data(t-1)'!B2</f>
        <v>2566</v>
      </c>
      <c r="Y3" s="556">
        <f>'T3_data(t-1)'!C2</f>
        <v>2566</v>
      </c>
      <c r="Z3" s="556">
        <f>'T3_data(t-1)'!D2</f>
        <v>2567</v>
      </c>
      <c r="AA3" s="556">
        <f>'T3_data(t-1)'!E2</f>
        <v>2567</v>
      </c>
      <c r="AB3" s="556">
        <f>'T3_data(t-1)'!F2</f>
        <v>2567</v>
      </c>
    </row>
    <row r="4" spans="1:28" ht="17.25" customHeight="1">
      <c r="A4" s="693"/>
      <c r="B4" s="559" t="s">
        <v>45</v>
      </c>
      <c r="C4" s="559" t="s">
        <v>670</v>
      </c>
      <c r="D4" s="559" t="s">
        <v>669</v>
      </c>
      <c r="E4" s="559" t="s">
        <v>670</v>
      </c>
      <c r="F4" s="560" t="s">
        <v>685</v>
      </c>
      <c r="G4" s="559" t="s">
        <v>45</v>
      </c>
      <c r="H4" s="559" t="s">
        <v>669</v>
      </c>
      <c r="I4" s="559" t="s">
        <v>670</v>
      </c>
      <c r="J4" s="560" t="s">
        <v>685</v>
      </c>
      <c r="K4" s="559" t="s">
        <v>45</v>
      </c>
      <c r="L4" s="559" t="s">
        <v>669</v>
      </c>
      <c r="M4" s="559" t="s">
        <v>670</v>
      </c>
      <c r="N4" s="559" t="s">
        <v>685</v>
      </c>
      <c r="P4" s="559" t="str">
        <f>G4</f>
        <v>ม.ค.-ธ.ค.</v>
      </c>
      <c r="Q4" s="559" t="e">
        <f>#REF!</f>
        <v>#REF!</v>
      </c>
      <c r="R4" s="559" t="str">
        <f>H4</f>
        <v>ม.ค.</v>
      </c>
      <c r="S4" s="559" t="str">
        <f>J4</f>
        <v>ม.ค.-ก.พ.</v>
      </c>
      <c r="T4" s="559" t="str">
        <f>K4</f>
        <v>ม.ค.-ธ.ค.</v>
      </c>
      <c r="U4" s="559" t="e">
        <f>#REF!</f>
        <v>#REF!</v>
      </c>
      <c r="V4" s="559" t="str">
        <f t="shared" si="0"/>
        <v>ม.ค.-ก.พ.</v>
      </c>
      <c r="W4" s="559" t="e">
        <f>#REF!</f>
        <v>#REF!</v>
      </c>
      <c r="X4" s="556" t="str">
        <f>'T3_data(t-1)'!B3</f>
        <v>ม.ค.-ธ.ค.</v>
      </c>
      <c r="Y4" s="556" t="str">
        <f>'T3_data(t-1)'!C3</f>
        <v>ม.ค.</v>
      </c>
      <c r="Z4" s="556" t="str">
        <f>'T3_data(t-1)'!D3</f>
        <v>ธ.ค.</v>
      </c>
      <c r="AA4" s="556" t="str">
        <f>'T3_data(t-1)'!E3</f>
        <v>ม.ค.</v>
      </c>
      <c r="AB4" s="556" t="str">
        <f>'T3_data(t-1)'!F3</f>
        <v>ม.ค.-ม.ค.</v>
      </c>
    </row>
    <row r="5" spans="1:28" s="564" customFormat="1" ht="19.5" customHeight="1">
      <c r="A5" s="347" t="s">
        <v>46</v>
      </c>
      <c r="B5" s="561">
        <v>339635.01</v>
      </c>
      <c r="C5" s="561">
        <v>26794.95</v>
      </c>
      <c r="D5" s="561">
        <v>31573.06</v>
      </c>
      <c r="E5" s="561">
        <v>29439.65</v>
      </c>
      <c r="F5" s="562">
        <v>61012.71</v>
      </c>
      <c r="G5" s="648">
        <v>12.93</v>
      </c>
      <c r="H5" s="648">
        <v>24.44</v>
      </c>
      <c r="I5" s="648">
        <v>9.8699999999999992</v>
      </c>
      <c r="J5" s="648">
        <v>16.96</v>
      </c>
      <c r="K5" s="674">
        <f>B5/B$5*100</f>
        <v>100</v>
      </c>
      <c r="L5" s="674">
        <f t="shared" ref="L5:N6" si="1">D5/D$5*100</f>
        <v>100</v>
      </c>
      <c r="M5" s="674">
        <f t="shared" si="1"/>
        <v>100</v>
      </c>
      <c r="N5" s="674">
        <f t="shared" si="1"/>
        <v>100</v>
      </c>
      <c r="P5" s="565" t="str">
        <f t="shared" ref="P5:P36" si="2">IF(FIXED(G5,1)="0.0",IF(FIXED(G5,2)="0.00",FIXED(G5,3),FIXED(G5,2)),FIXED(G5,1))</f>
        <v>12.9</v>
      </c>
      <c r="Q5" s="565" t="e">
        <f>IF(FIXED(#REF!,1)="0.0",IF(FIXED(#REF!,2)="0.00",FIXED(#REF!,3),FIXED(#REF!,2)),FIXED(#REF!,1))</f>
        <v>#REF!</v>
      </c>
      <c r="R5" s="565" t="str">
        <f t="shared" ref="R5:R36" si="3">IF(FIXED(H5,1)="0.0",IF(FIXED(H5,2)="0.00",FIXED(H5,3),FIXED(H5,2)),FIXED(H5,1))</f>
        <v>24.4</v>
      </c>
      <c r="S5" s="565" t="str">
        <f t="shared" ref="S5:T9" si="4">IF(FIXED(J5,1)="0.0",IF(FIXED(J5,2)="0.00",FIXED(J5,3),FIXED(J5,2)),FIXED(J5,1))</f>
        <v>17.0</v>
      </c>
      <c r="T5" s="565" t="str">
        <f t="shared" si="4"/>
        <v>100.0</v>
      </c>
      <c r="U5" s="565" t="e">
        <f>IF(FIXED(#REF!,1)="0.0",IF(FIXED(#REF!,2)="0.00",FIXED(#REF!,3),FIXED(#REF!,2)),FIXED(#REF!,1))</f>
        <v>#REF!</v>
      </c>
      <c r="V5" s="565" t="str">
        <f t="shared" ref="V5:V9" si="5">IF(FIXED(N5,1)="0.0",IF(FIXED(N5,2)="0.00",FIXED(N5,3),FIXED(N5,2)),FIXED(N5,1))</f>
        <v>100.0</v>
      </c>
      <c r="W5" s="565" t="e">
        <f>IF(FIXED(#REF!,1)="0.0",IF(FIXED(#REF!,2)="0.00",FIXED(#REF!,3),FIXED(#REF!,2)),FIXED(#REF!,1))</f>
        <v>#REF!</v>
      </c>
    </row>
    <row r="6" spans="1:28" s="564" customFormat="1" ht="19.5" customHeight="1">
      <c r="A6" s="348" t="s">
        <v>47</v>
      </c>
      <c r="B6" s="566">
        <v>52072.33</v>
      </c>
      <c r="C6" s="566">
        <v>4067.85</v>
      </c>
      <c r="D6" s="566">
        <v>3671.9</v>
      </c>
      <c r="E6" s="566">
        <v>3837.19</v>
      </c>
      <c r="F6" s="567">
        <v>7509.09</v>
      </c>
      <c r="G6" s="649">
        <v>-0.4</v>
      </c>
      <c r="H6" s="649">
        <v>-1.79</v>
      </c>
      <c r="I6" s="649">
        <v>-5.67</v>
      </c>
      <c r="J6" s="649">
        <v>-3.81</v>
      </c>
      <c r="K6" s="649">
        <f>B6/B$5*100</f>
        <v>15.331849917356871</v>
      </c>
      <c r="L6" s="649">
        <f t="shared" si="1"/>
        <v>11.629851525319371</v>
      </c>
      <c r="M6" s="649">
        <f t="shared" si="1"/>
        <v>13.034088380806159</v>
      </c>
      <c r="N6" s="649">
        <f t="shared" si="1"/>
        <v>12.307419224617297</v>
      </c>
      <c r="P6" s="569" t="str">
        <f t="shared" si="2"/>
        <v>-0.4</v>
      </c>
      <c r="Q6" s="569" t="e">
        <f>IF(FIXED(#REF!,1)="0.0",IF(FIXED(#REF!,2)="0.00",FIXED(#REF!,3),FIXED(#REF!,2)),FIXED(#REF!,1))</f>
        <v>#REF!</v>
      </c>
      <c r="R6" s="569" t="str">
        <f t="shared" si="3"/>
        <v>-1.8</v>
      </c>
      <c r="S6" s="569" t="str">
        <f t="shared" si="4"/>
        <v>-3.8</v>
      </c>
      <c r="T6" s="569" t="str">
        <f t="shared" si="4"/>
        <v>15.3</v>
      </c>
      <c r="U6" s="569" t="e">
        <f>IF(FIXED(#REF!,1)="0.0",IF(FIXED(#REF!,2)="0.00",FIXED(#REF!,3),FIXED(#REF!,2)),FIXED(#REF!,1))</f>
        <v>#REF!</v>
      </c>
      <c r="V6" s="569" t="str">
        <f t="shared" si="5"/>
        <v>12.3</v>
      </c>
      <c r="W6" s="569" t="e">
        <f>IF(FIXED(#REF!,1)="0.0",IF(FIXED(#REF!,2)="0.00",FIXED(#REF!,3),FIXED(#REF!,2)),FIXED(#REF!,1))</f>
        <v>#REF!</v>
      </c>
    </row>
    <row r="7" spans="1:28" ht="19.5" customHeight="1">
      <c r="A7" s="349" t="s">
        <v>48</v>
      </c>
      <c r="B7" s="570">
        <v>27691.360000000001</v>
      </c>
      <c r="C7" s="570">
        <v>2016.64</v>
      </c>
      <c r="D7" s="570">
        <v>2000.35</v>
      </c>
      <c r="E7" s="570">
        <v>1944.29</v>
      </c>
      <c r="F7" s="571">
        <v>3944.64</v>
      </c>
      <c r="G7" s="650">
        <v>-4.0599999999999996</v>
      </c>
      <c r="H7" s="650">
        <v>-1.84</v>
      </c>
      <c r="I7" s="650">
        <v>-3.59</v>
      </c>
      <c r="J7" s="650">
        <v>-2.71</v>
      </c>
      <c r="K7" s="650">
        <f t="shared" ref="K7:K9" si="6">B7/B$5*100</f>
        <v>8.1532701825998455</v>
      </c>
      <c r="L7" s="650">
        <f t="shared" ref="L7:L9" si="7">D7/D$5*100</f>
        <v>6.3356228379510879</v>
      </c>
      <c r="M7" s="650">
        <f t="shared" ref="M7:M9" si="8">E7/E$5*100</f>
        <v>6.6043244399984369</v>
      </c>
      <c r="N7" s="650">
        <f t="shared" ref="N7:N9" si="9">F7/F$5*100</f>
        <v>6.4652758417057683</v>
      </c>
      <c r="P7" s="569" t="str">
        <f t="shared" si="2"/>
        <v>-4.1</v>
      </c>
      <c r="Q7" s="569" t="e">
        <f>IF(FIXED(#REF!,1)="0.0",IF(FIXED(#REF!,2)="0.00",FIXED(#REF!,3),FIXED(#REF!,2)),FIXED(#REF!,1))</f>
        <v>#REF!</v>
      </c>
      <c r="R7" s="569" t="str">
        <f t="shared" si="3"/>
        <v>-1.8</v>
      </c>
      <c r="S7" s="569" t="str">
        <f t="shared" si="4"/>
        <v>-2.7</v>
      </c>
      <c r="T7" s="569" t="str">
        <f t="shared" si="4"/>
        <v>8.2</v>
      </c>
      <c r="U7" s="569" t="e">
        <f>IF(FIXED(#REF!,1)="0.0",IF(FIXED(#REF!,2)="0.00",FIXED(#REF!,3),FIXED(#REF!,2)),FIXED(#REF!,1))</f>
        <v>#REF!</v>
      </c>
      <c r="V7" s="569" t="str">
        <f t="shared" si="5"/>
        <v>6.5</v>
      </c>
      <c r="W7" s="569" t="e">
        <f>IF(FIXED(#REF!,1)="0.0",IF(FIXED(#REF!,2)="0.00",FIXED(#REF!,3),FIXED(#REF!,2)),FIXED(#REF!,1))</f>
        <v>#REF!</v>
      </c>
    </row>
    <row r="8" spans="1:28" ht="19.5" customHeight="1">
      <c r="A8" s="349" t="s">
        <v>49</v>
      </c>
      <c r="B8" s="570">
        <v>24380.97</v>
      </c>
      <c r="C8" s="570">
        <v>2051.21</v>
      </c>
      <c r="D8" s="570">
        <v>1671.56</v>
      </c>
      <c r="E8" s="570">
        <v>1892.9</v>
      </c>
      <c r="F8" s="571">
        <v>3564.46</v>
      </c>
      <c r="G8" s="650">
        <v>4.0999999999999996</v>
      </c>
      <c r="H8" s="650">
        <v>-1.71</v>
      </c>
      <c r="I8" s="650">
        <v>-7.72</v>
      </c>
      <c r="J8" s="650">
        <v>-5</v>
      </c>
      <c r="K8" s="650">
        <f t="shared" si="6"/>
        <v>7.1785797347570259</v>
      </c>
      <c r="L8" s="650">
        <f t="shared" si="7"/>
        <v>5.2942603599397708</v>
      </c>
      <c r="M8" s="650">
        <f t="shared" si="8"/>
        <v>6.4297639408077201</v>
      </c>
      <c r="N8" s="650">
        <f t="shared" si="9"/>
        <v>5.8421597729391133</v>
      </c>
      <c r="P8" s="569" t="str">
        <f t="shared" si="2"/>
        <v>4.1</v>
      </c>
      <c r="Q8" s="569" t="e">
        <f>IF(FIXED(#REF!,1)="0.0",IF(FIXED(#REF!,2)="0.00",FIXED(#REF!,3),FIXED(#REF!,2)),FIXED(#REF!,1))</f>
        <v>#REF!</v>
      </c>
      <c r="R8" s="569" t="str">
        <f t="shared" si="3"/>
        <v>-1.7</v>
      </c>
      <c r="S8" s="569" t="str">
        <f t="shared" si="4"/>
        <v>-5.0</v>
      </c>
      <c r="T8" s="569" t="str">
        <f t="shared" si="4"/>
        <v>7.2</v>
      </c>
      <c r="U8" s="569" t="e">
        <f>IF(FIXED(#REF!,1)="0.0",IF(FIXED(#REF!,2)="0.00",FIXED(#REF!,3),FIXED(#REF!,2)),FIXED(#REF!,1))</f>
        <v>#REF!</v>
      </c>
      <c r="V8" s="569" t="str">
        <f t="shared" si="5"/>
        <v>5.8</v>
      </c>
      <c r="W8" s="569" t="e">
        <f>IF(FIXED(#REF!,1)="0.0",IF(FIXED(#REF!,2)="0.00",FIXED(#REF!,3),FIXED(#REF!,2)),FIXED(#REF!,1))</f>
        <v>#REF!</v>
      </c>
    </row>
    <row r="9" spans="1:28" ht="19.5" customHeight="1">
      <c r="A9" s="349" t="s">
        <v>50</v>
      </c>
      <c r="B9" s="570">
        <v>4516.24</v>
      </c>
      <c r="C9" s="570">
        <v>359.62</v>
      </c>
      <c r="D9" s="570">
        <v>312.5</v>
      </c>
      <c r="E9" s="570">
        <v>338.74</v>
      </c>
      <c r="F9" s="571">
        <v>651.24</v>
      </c>
      <c r="G9" s="650">
        <v>-30.04</v>
      </c>
      <c r="H9" s="650">
        <v>-23.86</v>
      </c>
      <c r="I9" s="650">
        <v>-5.81</v>
      </c>
      <c r="J9" s="650">
        <v>-15.43</v>
      </c>
      <c r="K9" s="650">
        <f t="shared" si="6"/>
        <v>1.3297333511053528</v>
      </c>
      <c r="L9" s="650">
        <f t="shared" si="7"/>
        <v>0.98976785905452314</v>
      </c>
      <c r="M9" s="650">
        <f t="shared" si="8"/>
        <v>1.150625092349943</v>
      </c>
      <c r="N9" s="650">
        <f t="shared" si="9"/>
        <v>1.0673841565142739</v>
      </c>
      <c r="P9" s="569" t="str">
        <f t="shared" si="2"/>
        <v>-30.0</v>
      </c>
      <c r="Q9" s="569" t="e">
        <f>IF(FIXED(#REF!,1)="0.0",IF(FIXED(#REF!,2)="0.00",FIXED(#REF!,3),FIXED(#REF!,2)),FIXED(#REF!,1))</f>
        <v>#REF!</v>
      </c>
      <c r="R9" s="569" t="str">
        <f t="shared" si="3"/>
        <v>-23.9</v>
      </c>
      <c r="S9" s="569" t="str">
        <f t="shared" si="4"/>
        <v>-15.4</v>
      </c>
      <c r="T9" s="569" t="str">
        <f t="shared" si="4"/>
        <v>1.3</v>
      </c>
      <c r="U9" s="569" t="e">
        <f>IF(FIXED(#REF!,1)="0.0",IF(FIXED(#REF!,2)="0.00",FIXED(#REF!,3),FIXED(#REF!,2)),FIXED(#REF!,1))</f>
        <v>#REF!</v>
      </c>
      <c r="V9" s="569" t="str">
        <f t="shared" si="5"/>
        <v>1.1</v>
      </c>
      <c r="W9" s="569" t="e">
        <f>IF(FIXED(#REF!,1)="0.0",IF(FIXED(#REF!,2)="0.00",FIXED(#REF!,3),FIXED(#REF!,2)),FIXED(#REF!,1))</f>
        <v>#REF!</v>
      </c>
      <c r="X9" s="573">
        <f>'T3_data(t-1)'!B8</f>
        <v>6455.39</v>
      </c>
      <c r="Y9" s="573">
        <f>'T3_data(t-1)'!C8</f>
        <v>605.23</v>
      </c>
      <c r="Z9" s="573">
        <f>'T3_data(t-1)'!D8</f>
        <v>487.15</v>
      </c>
      <c r="AA9" s="573">
        <f>'T3_data(t-1)'!E8</f>
        <v>410.42</v>
      </c>
      <c r="AB9" s="573">
        <f>'T3_data(t-1)'!F8</f>
        <v>410.42</v>
      </c>
    </row>
    <row r="10" spans="1:28" ht="19.5" customHeight="1">
      <c r="A10" s="349" t="s">
        <v>51</v>
      </c>
      <c r="B10" s="570">
        <v>7900585.2199999997</v>
      </c>
      <c r="C10" s="570">
        <v>559415.38</v>
      </c>
      <c r="D10" s="570">
        <v>530287.48</v>
      </c>
      <c r="E10" s="570">
        <v>623365.53</v>
      </c>
      <c r="F10" s="574">
        <v>1153653.01</v>
      </c>
      <c r="G10" s="650">
        <v>-20.893407476711786</v>
      </c>
      <c r="H10" s="650">
        <v>-13.018580850493862</v>
      </c>
      <c r="I10" s="650">
        <v>-5.2068459676967365</v>
      </c>
      <c r="J10" s="650">
        <v>-48.163410528079076</v>
      </c>
      <c r="K10" s="650"/>
      <c r="L10" s="650"/>
      <c r="M10" s="650"/>
      <c r="N10" s="650"/>
      <c r="P10" s="569" t="str">
        <f t="shared" si="2"/>
        <v>-20.9</v>
      </c>
      <c r="Q10" s="569" t="e">
        <f>IF(FIXED(#REF!,1)="0.0",IF(FIXED(#REF!,2)="0.00",FIXED(#REF!,3),FIXED(#REF!,2)),FIXED(#REF!,1))</f>
        <v>#REF!</v>
      </c>
      <c r="R10" s="569" t="str">
        <f t="shared" si="3"/>
        <v>-13.0</v>
      </c>
      <c r="S10" s="569" t="str">
        <f t="shared" ref="S10:S41" si="10">IF(FIXED(J10,1)="0.0",IF(FIXED(J10,2)="0.00",FIXED(J10,3),FIXED(J10,2)),FIXED(J10,1))</f>
        <v>-48.2</v>
      </c>
      <c r="T10" s="569"/>
      <c r="U10" s="569"/>
      <c r="V10" s="569"/>
      <c r="W10" s="569"/>
      <c r="X10" s="573">
        <f>'T3_data(t-1)'!B9</f>
        <v>9987265.2400000002</v>
      </c>
      <c r="Y10" s="573">
        <f>'T3_data(t-1)'!C9</f>
        <v>952888.81</v>
      </c>
      <c r="Z10" s="573">
        <f>'T3_data(t-1)'!D9</f>
        <v>759566.14</v>
      </c>
      <c r="AA10" s="573">
        <f>'T3_data(t-1)'!E9</f>
        <v>643143.54</v>
      </c>
      <c r="AB10" s="573">
        <f>'T3_data(t-1)'!F9</f>
        <v>643143.54</v>
      </c>
    </row>
    <row r="11" spans="1:28" ht="19.5" customHeight="1">
      <c r="A11" s="349" t="s">
        <v>695</v>
      </c>
      <c r="B11" s="570">
        <v>571.63360361803677</v>
      </c>
      <c r="C11" s="570">
        <v>642.84968353926911</v>
      </c>
      <c r="D11" s="570">
        <v>589.30299466998542</v>
      </c>
      <c r="E11" s="570">
        <v>543.40508689981618</v>
      </c>
      <c r="F11" s="574">
        <v>564.50249282494394</v>
      </c>
      <c r="G11" s="650">
        <v>-11.561469624175686</v>
      </c>
      <c r="H11" s="650">
        <v>0.73713228742742842</v>
      </c>
      <c r="I11" s="650">
        <v>-8.3286813010231953</v>
      </c>
      <c r="J11" s="650">
        <v>-15.136845390164439</v>
      </c>
      <c r="K11" s="650"/>
      <c r="L11" s="650"/>
      <c r="M11" s="650"/>
      <c r="N11" s="650"/>
      <c r="P11" s="569" t="str">
        <f t="shared" si="2"/>
        <v>-11.6</v>
      </c>
      <c r="Q11" s="569" t="e">
        <f>IF(FIXED(#REF!,1)="0.0",IF(FIXED(#REF!,2)="0.00",FIXED(#REF!,3),FIXED(#REF!,2)),FIXED(#REF!,1))</f>
        <v>#REF!</v>
      </c>
      <c r="R11" s="569" t="str">
        <f t="shared" si="3"/>
        <v>0.7</v>
      </c>
      <c r="S11" s="569" t="str">
        <f t="shared" si="10"/>
        <v>-15.1</v>
      </c>
      <c r="T11" s="569"/>
      <c r="U11" s="569"/>
      <c r="V11" s="569"/>
      <c r="W11" s="569"/>
      <c r="X11" s="573">
        <f>X9*1000000/X10</f>
        <v>646.36212665560481</v>
      </c>
      <c r="Y11" s="573">
        <f t="shared" ref="Y11:AB11" si="11">Y9*1000000/Y10</f>
        <v>635.15280444945085</v>
      </c>
      <c r="Z11" s="573">
        <f t="shared" si="11"/>
        <v>641.3529702627344</v>
      </c>
      <c r="AA11" s="573">
        <f t="shared" si="11"/>
        <v>638.1468124518517</v>
      </c>
      <c r="AB11" s="573">
        <f t="shared" si="11"/>
        <v>638.1468124518517</v>
      </c>
    </row>
    <row r="12" spans="1:28" ht="19.5" customHeight="1">
      <c r="A12" s="349" t="s">
        <v>52</v>
      </c>
      <c r="B12" s="570">
        <v>5013.43</v>
      </c>
      <c r="C12" s="570">
        <v>568.84</v>
      </c>
      <c r="D12" s="570">
        <v>384.06</v>
      </c>
      <c r="E12" s="570">
        <v>419.96</v>
      </c>
      <c r="F12" s="571">
        <v>804.02</v>
      </c>
      <c r="G12" s="650">
        <v>0.42</v>
      </c>
      <c r="H12" s="650">
        <v>-19.260000000000002</v>
      </c>
      <c r="I12" s="650">
        <v>-26.17</v>
      </c>
      <c r="J12" s="650">
        <v>-23.02</v>
      </c>
      <c r="K12" s="650">
        <f t="shared" ref="K12" si="12">B12/B$5*100</f>
        <v>1.4761228531770032</v>
      </c>
      <c r="L12" s="650">
        <f t="shared" ref="L12" si="13">D12/D$5*100</f>
        <v>1.2164167806351365</v>
      </c>
      <c r="M12" s="650">
        <f t="shared" ref="M12" si="14">E12/E$5*100</f>
        <v>1.4265115244236939</v>
      </c>
      <c r="N12" s="650">
        <f t="shared" ref="N12" si="15">F12/F$5*100</f>
        <v>1.3177909979740288</v>
      </c>
      <c r="P12" s="569" t="str">
        <f t="shared" si="2"/>
        <v>0.4</v>
      </c>
      <c r="Q12" s="569" t="e">
        <f>IF(FIXED(#REF!,1)="0.0",IF(FIXED(#REF!,2)="0.00",FIXED(#REF!,3),FIXED(#REF!,2)),FIXED(#REF!,1))</f>
        <v>#REF!</v>
      </c>
      <c r="R12" s="569" t="str">
        <f t="shared" si="3"/>
        <v>-19.3</v>
      </c>
      <c r="S12" s="569" t="str">
        <f t="shared" si="10"/>
        <v>-23.0</v>
      </c>
      <c r="T12" s="569" t="str">
        <f>IF(FIXED(K12,1)="0.0",IF(FIXED(K12,2)="0.00",FIXED(K12,3),FIXED(K12,2)),FIXED(K12,1))</f>
        <v>1.5</v>
      </c>
      <c r="U12" s="569" t="e">
        <f>IF(FIXED(#REF!,1)="0.0",IF(FIXED(#REF!,2)="0.00",FIXED(#REF!,3),FIXED(#REF!,2)),FIXED(#REF!,1))</f>
        <v>#REF!</v>
      </c>
      <c r="V12" s="569" t="str">
        <f>IF(FIXED(N12,1)="0.0",IF(FIXED(N12,2)="0.00",FIXED(N12,3),FIXED(N12,2)),FIXED(N12,1))</f>
        <v>1.3</v>
      </c>
      <c r="W12" s="569" t="e">
        <f>IF(FIXED(#REF!,1)="0.0",IF(FIXED(#REF!,2)="0.00",FIXED(#REF!,3),FIXED(#REF!,2)),FIXED(#REF!,1))</f>
        <v>#REF!</v>
      </c>
      <c r="X12" s="573">
        <f>'T3_data(t-1)'!B10</f>
        <v>4992.32</v>
      </c>
      <c r="Y12" s="573">
        <f>'T3_data(t-1)'!C10</f>
        <v>326.87</v>
      </c>
      <c r="Z12" s="573">
        <f>'T3_data(t-1)'!D10</f>
        <v>455.41</v>
      </c>
      <c r="AA12" s="573">
        <f>'T3_data(t-1)'!E10</f>
        <v>475.68</v>
      </c>
      <c r="AB12" s="573">
        <f>'T3_data(t-1)'!F10</f>
        <v>475.68</v>
      </c>
    </row>
    <row r="13" spans="1:28" ht="19.5" customHeight="1">
      <c r="A13" s="349" t="s">
        <v>51</v>
      </c>
      <c r="B13" s="570">
        <v>2669557.86</v>
      </c>
      <c r="C13" s="570">
        <v>290092.34999999998</v>
      </c>
      <c r="D13" s="570">
        <v>213510.55</v>
      </c>
      <c r="E13" s="570">
        <v>235614.76</v>
      </c>
      <c r="F13" s="574">
        <v>449125.31</v>
      </c>
      <c r="G13" s="650">
        <v>-5.2321336710296293</v>
      </c>
      <c r="H13" s="650">
        <v>21.764250596932342</v>
      </c>
      <c r="I13" s="650">
        <v>-26.399109221582535</v>
      </c>
      <c r="J13" s="650">
        <v>-55.404146090877887</v>
      </c>
      <c r="K13" s="650"/>
      <c r="L13" s="650"/>
      <c r="M13" s="650"/>
      <c r="N13" s="650"/>
      <c r="P13" s="569" t="str">
        <f t="shared" si="2"/>
        <v>-5.2</v>
      </c>
      <c r="Q13" s="569" t="e">
        <f>IF(FIXED(#REF!,1)="0.0",IF(FIXED(#REF!,2)="0.00",FIXED(#REF!,3),FIXED(#REF!,2)),FIXED(#REF!,1))</f>
        <v>#REF!</v>
      </c>
      <c r="R13" s="569" t="str">
        <f t="shared" si="3"/>
        <v>21.8</v>
      </c>
      <c r="S13" s="569" t="str">
        <f t="shared" si="10"/>
        <v>-55.4</v>
      </c>
      <c r="T13" s="569"/>
      <c r="U13" s="569"/>
      <c r="V13" s="569"/>
      <c r="W13" s="569"/>
      <c r="X13" s="573">
        <f>'T3_data(t-1)'!B11</f>
        <v>2816944.14</v>
      </c>
      <c r="Y13" s="573">
        <f>'T3_data(t-1)'!C11</f>
        <v>223981.93</v>
      </c>
      <c r="Z13" s="573">
        <f>'T3_data(t-1)'!D11</f>
        <v>222999.95</v>
      </c>
      <c r="AA13" s="573">
        <f>'T3_data(t-1)'!E11</f>
        <v>238240.99</v>
      </c>
      <c r="AB13" s="573">
        <f>'T3_data(t-1)'!F11</f>
        <v>238240.99</v>
      </c>
    </row>
    <row r="14" spans="1:28" ht="19.5" customHeight="1">
      <c r="A14" s="349" t="s">
        <v>695</v>
      </c>
      <c r="B14" s="570">
        <v>1878.0001269573534</v>
      </c>
      <c r="C14" s="570">
        <v>1960.8927984484942</v>
      </c>
      <c r="D14" s="570">
        <v>1798.7869920245159</v>
      </c>
      <c r="E14" s="570">
        <v>1782.4010685917979</v>
      </c>
      <c r="F14" s="574">
        <v>1790.1908044327317</v>
      </c>
      <c r="G14" s="650">
        <v>5.9672170690840289</v>
      </c>
      <c r="H14" s="650">
        <v>-1.7898252286545357</v>
      </c>
      <c r="I14" s="650">
        <v>-8.2663577129984986</v>
      </c>
      <c r="J14" s="650">
        <v>-9.8431639202164121</v>
      </c>
      <c r="K14" s="650"/>
      <c r="L14" s="650"/>
      <c r="M14" s="650"/>
      <c r="N14" s="650"/>
      <c r="P14" s="569" t="str">
        <f t="shared" si="2"/>
        <v>6.0</v>
      </c>
      <c r="Q14" s="569" t="e">
        <f>IF(FIXED(#REF!,1)="0.0",IF(FIXED(#REF!,2)="0.00",FIXED(#REF!,3),FIXED(#REF!,2)),FIXED(#REF!,1))</f>
        <v>#REF!</v>
      </c>
      <c r="R14" s="569" t="str">
        <f t="shared" si="3"/>
        <v>-1.8</v>
      </c>
      <c r="S14" s="569" t="str">
        <f t="shared" si="10"/>
        <v>-9.8</v>
      </c>
      <c r="T14" s="569"/>
      <c r="U14" s="569"/>
      <c r="V14" s="569"/>
      <c r="W14" s="569"/>
      <c r="X14" s="573">
        <f>X12*1000000/X13</f>
        <v>1772.246715548999</v>
      </c>
      <c r="Y14" s="573">
        <f t="shared" ref="Y14:AB14" si="16">Y12*1000000/Y13</f>
        <v>1459.3587973815568</v>
      </c>
      <c r="Z14" s="573">
        <f t="shared" si="16"/>
        <v>2042.1977673089164</v>
      </c>
      <c r="AA14" s="573">
        <f t="shared" si="16"/>
        <v>1996.6337446801242</v>
      </c>
      <c r="AB14" s="573">
        <f t="shared" si="16"/>
        <v>1996.6337446801242</v>
      </c>
    </row>
    <row r="15" spans="1:28" ht="19.5" customHeight="1">
      <c r="A15" s="349" t="s">
        <v>53</v>
      </c>
      <c r="B15" s="570">
        <v>2888.7</v>
      </c>
      <c r="C15" s="570">
        <v>263.95999999999998</v>
      </c>
      <c r="D15" s="570">
        <v>183.45</v>
      </c>
      <c r="E15" s="570">
        <v>213.44</v>
      </c>
      <c r="F15" s="571">
        <v>396.89</v>
      </c>
      <c r="G15" s="650">
        <v>-8.1999999999999993</v>
      </c>
      <c r="H15" s="650">
        <v>-21.37</v>
      </c>
      <c r="I15" s="650">
        <v>-19.14</v>
      </c>
      <c r="J15" s="650">
        <v>-20.190000000000001</v>
      </c>
      <c r="K15" s="650">
        <f>B15/B$5*100</f>
        <v>0.85053069175642404</v>
      </c>
      <c r="L15" s="650">
        <f>D15/D$5*100</f>
        <v>0.58103332397936724</v>
      </c>
      <c r="M15" s="650">
        <f>E15/E$5*100</f>
        <v>0.72500861932801508</v>
      </c>
      <c r="N15" s="650">
        <f>F15/F$5*100</f>
        <v>0.650503804862954</v>
      </c>
      <c r="P15" s="569" t="str">
        <f t="shared" si="2"/>
        <v>-8.2</v>
      </c>
      <c r="Q15" s="569" t="e">
        <f>IF(FIXED(#REF!,1)="0.0",IF(FIXED(#REF!,2)="0.00",FIXED(#REF!,3),FIXED(#REF!,2)),FIXED(#REF!,1))</f>
        <v>#REF!</v>
      </c>
      <c r="R15" s="569" t="str">
        <f t="shared" si="3"/>
        <v>-21.4</v>
      </c>
      <c r="S15" s="569" t="str">
        <f t="shared" si="10"/>
        <v>-20.2</v>
      </c>
      <c r="T15" s="569" t="str">
        <f>IF(FIXED(K15,1)="0.0",IF(FIXED(K15,2)="0.00",FIXED(K15,3),FIXED(K15,2)),FIXED(K15,1))</f>
        <v>0.9</v>
      </c>
      <c r="U15" s="569" t="e">
        <f>IF(FIXED(#REF!,1)="0.0",IF(FIXED(#REF!,2)="0.00",FIXED(#REF!,3),FIXED(#REF!,2)),FIXED(#REF!,1))</f>
        <v>#REF!</v>
      </c>
      <c r="V15" s="569" t="str">
        <f>IF(FIXED(N15,1)="0.0",IF(FIXED(N15,2)="0.00",FIXED(N15,3),FIXED(N15,2)),FIXED(N15,1))</f>
        <v>0.7</v>
      </c>
      <c r="W15" s="569" t="e">
        <f>IF(FIXED(#REF!,1)="0.0",IF(FIXED(#REF!,2)="0.00",FIXED(#REF!,3),FIXED(#REF!,2)),FIXED(#REF!,1))</f>
        <v>#REF!</v>
      </c>
      <c r="X15" s="573">
        <f>'T3_data(t-1)'!B24</f>
        <v>3146.76</v>
      </c>
      <c r="Y15" s="573">
        <f>'T3_data(t-1)'!C24</f>
        <v>243.72</v>
      </c>
      <c r="Z15" s="573">
        <f>'T3_data(t-1)'!D24</f>
        <v>200.84</v>
      </c>
      <c r="AA15" s="573">
        <f>'T3_data(t-1)'!E24</f>
        <v>233.3</v>
      </c>
      <c r="AB15" s="573">
        <f>'T3_data(t-1)'!F24</f>
        <v>233.3</v>
      </c>
    </row>
    <row r="16" spans="1:28" ht="19.5" customHeight="1">
      <c r="A16" s="349" t="s">
        <v>51</v>
      </c>
      <c r="B16" s="570">
        <v>8253601.3499999996</v>
      </c>
      <c r="C16" s="570">
        <v>702444.41</v>
      </c>
      <c r="D16" s="570">
        <v>386558.53</v>
      </c>
      <c r="E16" s="570">
        <v>509227.07</v>
      </c>
      <c r="F16" s="574">
        <v>895785.6</v>
      </c>
      <c r="G16" s="650">
        <v>26.504603904750553</v>
      </c>
      <c r="H16" s="650">
        <v>12.119279313851166</v>
      </c>
      <c r="I16" s="650">
        <v>-44.969520000834684</v>
      </c>
      <c r="J16" s="650">
        <v>-61.682278513485947</v>
      </c>
      <c r="K16" s="650"/>
      <c r="L16" s="650"/>
      <c r="M16" s="650"/>
      <c r="N16" s="650"/>
      <c r="P16" s="569" t="str">
        <f t="shared" si="2"/>
        <v>26.5</v>
      </c>
      <c r="Q16" s="569" t="e">
        <f>IF(FIXED(#REF!,1)="0.0",IF(FIXED(#REF!,2)="0.00",FIXED(#REF!,3),FIXED(#REF!,2)),FIXED(#REF!,1))</f>
        <v>#REF!</v>
      </c>
      <c r="R16" s="569" t="str">
        <f t="shared" si="3"/>
        <v>12.1</v>
      </c>
      <c r="S16" s="569" t="str">
        <f t="shared" si="10"/>
        <v>-61.7</v>
      </c>
      <c r="T16" s="569"/>
      <c r="U16" s="569"/>
      <c r="V16" s="569"/>
      <c r="W16" s="569"/>
      <c r="X16" s="573">
        <f>'T3_data(t-1)'!B25</f>
        <v>6524348.5999999996</v>
      </c>
      <c r="Y16" s="573">
        <f>'T3_data(t-1)'!C25</f>
        <v>459403.73</v>
      </c>
      <c r="Z16" s="573">
        <f>'T3_data(t-1)'!D25</f>
        <v>422879.06</v>
      </c>
      <c r="AA16" s="573">
        <f>'T3_data(t-1)'!E25</f>
        <v>626515.27</v>
      </c>
      <c r="AB16" s="573">
        <f>'T3_data(t-1)'!F25</f>
        <v>626515.27</v>
      </c>
    </row>
    <row r="17" spans="1:28" ht="19.5" customHeight="1">
      <c r="A17" s="349" t="s">
        <v>695</v>
      </c>
      <c r="B17" s="570">
        <v>349.99267319834877</v>
      </c>
      <c r="C17" s="570">
        <v>375.77350782818525</v>
      </c>
      <c r="D17" s="570">
        <v>474.57237588315536</v>
      </c>
      <c r="E17" s="570">
        <v>419.14503877415626</v>
      </c>
      <c r="F17" s="574">
        <v>443.06360807764719</v>
      </c>
      <c r="G17" s="650">
        <v>-27.434181040354048</v>
      </c>
      <c r="H17" s="650">
        <v>0.91085534532791712</v>
      </c>
      <c r="I17" s="650">
        <v>26.290722831985633</v>
      </c>
      <c r="J17" s="650">
        <v>12.017944625582373</v>
      </c>
      <c r="K17" s="650"/>
      <c r="L17" s="650"/>
      <c r="M17" s="650"/>
      <c r="N17" s="650"/>
      <c r="P17" s="569" t="str">
        <f t="shared" si="2"/>
        <v>-27.4</v>
      </c>
      <c r="Q17" s="569" t="e">
        <f>IF(FIXED(#REF!,1)="0.0",IF(FIXED(#REF!,2)="0.00",FIXED(#REF!,3),FIXED(#REF!,2)),FIXED(#REF!,1))</f>
        <v>#REF!</v>
      </c>
      <c r="R17" s="569" t="str">
        <f t="shared" si="3"/>
        <v>0.9</v>
      </c>
      <c r="S17" s="569" t="str">
        <f t="shared" si="10"/>
        <v>12.0</v>
      </c>
      <c r="T17" s="569"/>
      <c r="U17" s="569"/>
      <c r="V17" s="569"/>
      <c r="W17" s="569"/>
      <c r="X17" s="573">
        <f>X15*1000000/X16</f>
        <v>482.31021867838274</v>
      </c>
      <c r="Y17" s="573">
        <f t="shared" ref="Y17:AB17" si="17">Y15*1000000/Y16</f>
        <v>530.51375965101545</v>
      </c>
      <c r="Z17" s="573">
        <f t="shared" si="17"/>
        <v>474.9348430730999</v>
      </c>
      <c r="AA17" s="573">
        <f t="shared" si="17"/>
        <v>372.37719680798841</v>
      </c>
      <c r="AB17" s="573">
        <f t="shared" si="17"/>
        <v>372.37719680798841</v>
      </c>
    </row>
    <row r="18" spans="1:28" ht="19.5" customHeight="1">
      <c r="A18" s="349" t="s">
        <v>54</v>
      </c>
      <c r="B18" s="570">
        <v>30765.05</v>
      </c>
      <c r="C18" s="570">
        <v>2010.88</v>
      </c>
      <c r="D18" s="570">
        <v>2160.89</v>
      </c>
      <c r="E18" s="570">
        <v>2139.31</v>
      </c>
      <c r="F18" s="571">
        <v>4300.2</v>
      </c>
      <c r="G18" s="650">
        <v>7.21</v>
      </c>
      <c r="H18" s="650">
        <v>8.9499999999999993</v>
      </c>
      <c r="I18" s="650">
        <v>6.39</v>
      </c>
      <c r="J18" s="650">
        <v>7.66</v>
      </c>
      <c r="K18" s="650">
        <f>B18/B$5*100</f>
        <v>9.0582681685259701</v>
      </c>
      <c r="L18" s="650">
        <f>D18/D$5*100</f>
        <v>6.8440943006474502</v>
      </c>
      <c r="M18" s="650">
        <f>E18/E$5*100</f>
        <v>7.2667643806906668</v>
      </c>
      <c r="N18" s="650">
        <f>F18/F$5*100</f>
        <v>7.0480396625555555</v>
      </c>
      <c r="P18" s="569" t="str">
        <f t="shared" si="2"/>
        <v>7.2</v>
      </c>
      <c r="Q18" s="569" t="e">
        <f>IF(FIXED(#REF!,1)="0.0",IF(FIXED(#REF!,2)="0.00",FIXED(#REF!,3),FIXED(#REF!,2)),FIXED(#REF!,1))</f>
        <v>#REF!</v>
      </c>
      <c r="R18" s="569" t="str">
        <f t="shared" si="3"/>
        <v>9.0</v>
      </c>
      <c r="S18" s="569" t="str">
        <f t="shared" si="10"/>
        <v>7.7</v>
      </c>
      <c r="T18" s="569" t="str">
        <f t="shared" ref="T18:T23" si="18">IF(FIXED(K18,1)="0.0",IF(FIXED(K18,2)="0.00",FIXED(K18,3),FIXED(K18,2)),FIXED(K18,1))</f>
        <v>9.1</v>
      </c>
      <c r="U18" s="569" t="e">
        <f>IF(FIXED(#REF!,1)="0.0",IF(FIXED(#REF!,2)="0.00",FIXED(#REF!,3),FIXED(#REF!,2)),FIXED(#REF!,1))</f>
        <v>#REF!</v>
      </c>
      <c r="V18" s="569" t="str">
        <f t="shared" ref="V18:V23" si="19">IF(FIXED(N18,1)="0.0",IF(FIXED(N18,2)="0.00",FIXED(N18,3),FIXED(N18,2)),FIXED(N18,1))</f>
        <v>7.0</v>
      </c>
      <c r="W18" s="569" t="e">
        <f>IF(FIXED(#REF!,1)="0.0",IF(FIXED(#REF!,2)="0.00",FIXED(#REF!,3),FIXED(#REF!,2)),FIXED(#REF!,1))</f>
        <v>#REF!</v>
      </c>
      <c r="X18" s="573"/>
      <c r="Y18" s="573"/>
      <c r="Z18" s="573"/>
      <c r="AA18" s="573"/>
      <c r="AB18" s="573"/>
    </row>
    <row r="19" spans="1:28" ht="19.5" customHeight="1">
      <c r="A19" s="349" t="s">
        <v>55</v>
      </c>
      <c r="B19" s="570">
        <v>5353.6</v>
      </c>
      <c r="C19" s="570">
        <v>428.97</v>
      </c>
      <c r="D19" s="570">
        <v>391.07</v>
      </c>
      <c r="E19" s="570">
        <v>392.49</v>
      </c>
      <c r="F19" s="571">
        <v>783.56</v>
      </c>
      <c r="G19" s="650">
        <v>-0.68</v>
      </c>
      <c r="H19" s="650">
        <v>-3.94</v>
      </c>
      <c r="I19" s="650">
        <v>-8.5</v>
      </c>
      <c r="J19" s="650">
        <v>-6.28</v>
      </c>
      <c r="K19" s="650">
        <f t="shared" ref="K19:K23" si="20">B19/B$5*100</f>
        <v>1.5762803722737535</v>
      </c>
      <c r="L19" s="650">
        <f t="shared" ref="L19:L23" si="21">D19/D$5*100</f>
        <v>1.2386192532494475</v>
      </c>
      <c r="M19" s="650">
        <f t="shared" ref="M19:M23" si="22">E19/E$5*100</f>
        <v>1.3332019911921507</v>
      </c>
      <c r="N19" s="650">
        <f t="shared" ref="N19:N23" si="23">F19/F$5*100</f>
        <v>1.2842570015329593</v>
      </c>
      <c r="P19" s="569" t="str">
        <f t="shared" si="2"/>
        <v>-0.7</v>
      </c>
      <c r="Q19" s="569" t="e">
        <f>IF(FIXED(#REF!,1)="0.0",IF(FIXED(#REF!,2)="0.00",FIXED(#REF!,3),FIXED(#REF!,2)),FIXED(#REF!,1))</f>
        <v>#REF!</v>
      </c>
      <c r="R19" s="569" t="str">
        <f t="shared" si="3"/>
        <v>-3.9</v>
      </c>
      <c r="S19" s="569" t="str">
        <f t="shared" si="10"/>
        <v>-6.3</v>
      </c>
      <c r="T19" s="569" t="str">
        <f t="shared" si="18"/>
        <v>1.6</v>
      </c>
      <c r="U19" s="569" t="e">
        <f>IF(FIXED(#REF!,1)="0.0",IF(FIXED(#REF!,2)="0.00",FIXED(#REF!,3),FIXED(#REF!,2)),FIXED(#REF!,1))</f>
        <v>#REF!</v>
      </c>
      <c r="V19" s="569" t="str">
        <f t="shared" si="19"/>
        <v>1.3</v>
      </c>
      <c r="W19" s="569" t="e">
        <f>IF(FIXED(#REF!,1)="0.0",IF(FIXED(#REF!,2)="0.00",FIXED(#REF!,3),FIXED(#REF!,2)),FIXED(#REF!,1))</f>
        <v>#REF!</v>
      </c>
      <c r="X19" s="573"/>
      <c r="Y19" s="573"/>
      <c r="Z19" s="573"/>
      <c r="AA19" s="573"/>
      <c r="AB19" s="573"/>
    </row>
    <row r="20" spans="1:28" ht="19.5" customHeight="1">
      <c r="A20" s="349" t="s">
        <v>56</v>
      </c>
      <c r="B20" s="570">
        <v>2338.13</v>
      </c>
      <c r="C20" s="570">
        <v>194.31</v>
      </c>
      <c r="D20" s="570">
        <v>166.82</v>
      </c>
      <c r="E20" s="570">
        <v>179.97</v>
      </c>
      <c r="F20" s="571">
        <v>346.79</v>
      </c>
      <c r="G20" s="650">
        <v>-0.27</v>
      </c>
      <c r="H20" s="650">
        <v>-11.61</v>
      </c>
      <c r="I20" s="650">
        <v>-7.38</v>
      </c>
      <c r="J20" s="650">
        <v>-9.4700000000000006</v>
      </c>
      <c r="K20" s="650">
        <f t="shared" si="20"/>
        <v>0.68842431762261491</v>
      </c>
      <c r="L20" s="650">
        <f t="shared" si="21"/>
        <v>0.52836183759192168</v>
      </c>
      <c r="M20" s="650">
        <f t="shared" si="22"/>
        <v>0.61131840901641143</v>
      </c>
      <c r="N20" s="650">
        <f t="shared" si="23"/>
        <v>0.56838976665681629</v>
      </c>
      <c r="P20" s="569" t="str">
        <f t="shared" si="2"/>
        <v>-0.3</v>
      </c>
      <c r="Q20" s="569" t="e">
        <f>IF(FIXED(#REF!,1)="0.0",IF(FIXED(#REF!,2)="0.00",FIXED(#REF!,3),FIXED(#REF!,2)),FIXED(#REF!,1))</f>
        <v>#REF!</v>
      </c>
      <c r="R20" s="569" t="str">
        <f t="shared" si="3"/>
        <v>-11.6</v>
      </c>
      <c r="S20" s="569" t="str">
        <f t="shared" si="10"/>
        <v>-9.5</v>
      </c>
      <c r="T20" s="569" t="str">
        <f t="shared" si="18"/>
        <v>0.7</v>
      </c>
      <c r="U20" s="569" t="e">
        <f>IF(FIXED(#REF!,1)="0.0",IF(FIXED(#REF!,2)="0.00",FIXED(#REF!,3),FIXED(#REF!,2)),FIXED(#REF!,1))</f>
        <v>#REF!</v>
      </c>
      <c r="V20" s="569" t="str">
        <f t="shared" si="19"/>
        <v>0.6</v>
      </c>
      <c r="W20" s="569" t="e">
        <f>IF(FIXED(#REF!,1)="0.0",IF(FIXED(#REF!,2)="0.00",FIXED(#REF!,3),FIXED(#REF!,2)),FIXED(#REF!,1))</f>
        <v>#REF!</v>
      </c>
      <c r="X20" s="573"/>
      <c r="Y20" s="573"/>
      <c r="Z20" s="573"/>
      <c r="AA20" s="573"/>
      <c r="AB20" s="573"/>
    </row>
    <row r="21" spans="1:28" ht="19.5" customHeight="1">
      <c r="A21" s="349" t="s">
        <v>57</v>
      </c>
      <c r="B21" s="570">
        <v>1030.98</v>
      </c>
      <c r="C21" s="570">
        <v>66.12</v>
      </c>
      <c r="D21" s="570">
        <v>72.37</v>
      </c>
      <c r="E21" s="570">
        <v>64.22</v>
      </c>
      <c r="F21" s="571">
        <v>136.59</v>
      </c>
      <c r="G21" s="650">
        <v>11.69</v>
      </c>
      <c r="H21" s="650">
        <v>34.119999999999997</v>
      </c>
      <c r="I21" s="650">
        <v>-2.87</v>
      </c>
      <c r="J21" s="650">
        <v>13.75</v>
      </c>
      <c r="K21" s="650">
        <f t="shared" si="20"/>
        <v>0.30355527835602109</v>
      </c>
      <c r="L21" s="650">
        <f t="shared" si="21"/>
        <v>0.22921439987128267</v>
      </c>
      <c r="M21" s="650">
        <f t="shared" si="22"/>
        <v>0.2181411803469131</v>
      </c>
      <c r="N21" s="650">
        <f t="shared" si="23"/>
        <v>0.22387138679793112</v>
      </c>
      <c r="P21" s="569" t="str">
        <f t="shared" si="2"/>
        <v>11.7</v>
      </c>
      <c r="Q21" s="569" t="e">
        <f>IF(FIXED(#REF!,1)="0.0",IF(FIXED(#REF!,2)="0.00",FIXED(#REF!,3),FIXED(#REF!,2)),FIXED(#REF!,1))</f>
        <v>#REF!</v>
      </c>
      <c r="R21" s="569" t="str">
        <f t="shared" si="3"/>
        <v>34.1</v>
      </c>
      <c r="S21" s="569" t="str">
        <f t="shared" si="10"/>
        <v>13.8</v>
      </c>
      <c r="T21" s="569" t="str">
        <f t="shared" si="18"/>
        <v>0.3</v>
      </c>
      <c r="U21" s="569" t="e">
        <f>IF(FIXED(#REF!,1)="0.0",IF(FIXED(#REF!,2)="0.00",FIXED(#REF!,3),FIXED(#REF!,2)),FIXED(#REF!,1))</f>
        <v>#REF!</v>
      </c>
      <c r="V21" s="569" t="str">
        <f t="shared" si="19"/>
        <v>0.2</v>
      </c>
      <c r="W21" s="569" t="e">
        <f>IF(FIXED(#REF!,1)="0.0",IF(FIXED(#REF!,2)="0.00",FIXED(#REF!,3),FIXED(#REF!,2)),FIXED(#REF!,1))</f>
        <v>#REF!</v>
      </c>
      <c r="X21" s="573"/>
      <c r="Y21" s="573"/>
      <c r="Z21" s="573"/>
      <c r="AA21" s="573"/>
      <c r="AB21" s="573"/>
    </row>
    <row r="22" spans="1:28" ht="19.5" customHeight="1">
      <c r="A22" s="349" t="s">
        <v>58</v>
      </c>
      <c r="B22" s="570">
        <v>9826.34</v>
      </c>
      <c r="C22" s="570">
        <v>433.38</v>
      </c>
      <c r="D22" s="570">
        <v>658.49</v>
      </c>
      <c r="E22" s="570">
        <v>530.99</v>
      </c>
      <c r="F22" s="571">
        <v>1189.48</v>
      </c>
      <c r="G22" s="650">
        <v>3.81</v>
      </c>
      <c r="H22" s="650">
        <v>34.71</v>
      </c>
      <c r="I22" s="650">
        <v>22.52</v>
      </c>
      <c r="J22" s="650">
        <v>28.98</v>
      </c>
      <c r="K22" s="650">
        <f t="shared" si="20"/>
        <v>2.8932058564869387</v>
      </c>
      <c r="L22" s="650">
        <f t="shared" si="21"/>
        <v>2.0856071600282013</v>
      </c>
      <c r="M22" s="650">
        <f t="shared" si="22"/>
        <v>1.8036559537902115</v>
      </c>
      <c r="N22" s="650">
        <f t="shared" si="23"/>
        <v>1.9495610013061211</v>
      </c>
      <c r="P22" s="569" t="str">
        <f t="shared" si="2"/>
        <v>3.8</v>
      </c>
      <c r="Q22" s="569" t="e">
        <f>IF(FIXED(#REF!,1)="0.0",IF(FIXED(#REF!,2)="0.00",FIXED(#REF!,3),FIXED(#REF!,2)),FIXED(#REF!,1))</f>
        <v>#REF!</v>
      </c>
      <c r="R22" s="569" t="str">
        <f t="shared" si="3"/>
        <v>34.7</v>
      </c>
      <c r="S22" s="569" t="str">
        <f t="shared" si="10"/>
        <v>29.0</v>
      </c>
      <c r="T22" s="569" t="str">
        <f t="shared" si="18"/>
        <v>2.9</v>
      </c>
      <c r="U22" s="569" t="e">
        <f>IF(FIXED(#REF!,1)="0.0",IF(FIXED(#REF!,2)="0.00",FIXED(#REF!,3),FIXED(#REF!,2)),FIXED(#REF!,1))</f>
        <v>#REF!</v>
      </c>
      <c r="V22" s="569" t="str">
        <f t="shared" si="19"/>
        <v>1.9</v>
      </c>
      <c r="W22" s="569" t="e">
        <f>IF(FIXED(#REF!,1)="0.0",IF(FIXED(#REF!,2)="0.00",FIXED(#REF!,3),FIXED(#REF!,2)),FIXED(#REF!,1))</f>
        <v>#REF!</v>
      </c>
      <c r="X22" s="573"/>
      <c r="Y22" s="573"/>
      <c r="Z22" s="573"/>
      <c r="AA22" s="573"/>
      <c r="AB22" s="573"/>
    </row>
    <row r="23" spans="1:28" ht="19.5" customHeight="1">
      <c r="A23" s="349" t="s">
        <v>59</v>
      </c>
      <c r="B23" s="570">
        <v>4588.1499999999996</v>
      </c>
      <c r="C23" s="570">
        <v>365.06</v>
      </c>
      <c r="D23" s="570">
        <v>388.07</v>
      </c>
      <c r="E23" s="570">
        <v>362.6</v>
      </c>
      <c r="F23" s="571">
        <v>750.68</v>
      </c>
      <c r="G23" s="650">
        <v>6.36</v>
      </c>
      <c r="H23" s="650">
        <v>1</v>
      </c>
      <c r="I23" s="650">
        <v>-0.67</v>
      </c>
      <c r="J23" s="650">
        <v>0.19</v>
      </c>
      <c r="K23" s="650">
        <f t="shared" si="20"/>
        <v>1.3509060800298531</v>
      </c>
      <c r="L23" s="650">
        <f t="shared" si="21"/>
        <v>1.2291174818025239</v>
      </c>
      <c r="M23" s="650">
        <f t="shared" si="22"/>
        <v>1.2316722515383165</v>
      </c>
      <c r="N23" s="650">
        <f t="shared" si="23"/>
        <v>1.230366590830009</v>
      </c>
      <c r="P23" s="569" t="str">
        <f t="shared" si="2"/>
        <v>6.4</v>
      </c>
      <c r="Q23" s="569" t="e">
        <f>IF(FIXED(#REF!,1)="0.0",IF(FIXED(#REF!,2)="0.00",FIXED(#REF!,3),FIXED(#REF!,2)),FIXED(#REF!,1))</f>
        <v>#REF!</v>
      </c>
      <c r="R23" s="569" t="str">
        <f t="shared" si="3"/>
        <v>1.0</v>
      </c>
      <c r="S23" s="569" t="str">
        <f t="shared" si="10"/>
        <v>0.2</v>
      </c>
      <c r="T23" s="569" t="str">
        <f t="shared" si="18"/>
        <v>1.4</v>
      </c>
      <c r="U23" s="569" t="e">
        <f>IF(FIXED(#REF!,1)="0.0",IF(FIXED(#REF!,2)="0.00",FIXED(#REF!,3),FIXED(#REF!,2)),FIXED(#REF!,1))</f>
        <v>#REF!</v>
      </c>
      <c r="V23" s="569" t="str">
        <f t="shared" si="19"/>
        <v>1.2</v>
      </c>
      <c r="W23" s="569" t="e">
        <f>IF(FIXED(#REF!,1)="0.0",IF(FIXED(#REF!,2)="0.00",FIXED(#REF!,3),FIXED(#REF!,2)),FIXED(#REF!,1))</f>
        <v>#REF!</v>
      </c>
      <c r="X23" s="573">
        <f>'T3_data(t-1)'!B39</f>
        <v>4313.7700000000004</v>
      </c>
      <c r="Y23" s="573">
        <f>'T3_data(t-1)'!C39</f>
        <v>342.13</v>
      </c>
      <c r="Z23" s="573">
        <f>'T3_data(t-1)'!D39</f>
        <v>325.77999999999997</v>
      </c>
      <c r="AA23" s="573">
        <f>'T3_data(t-1)'!E39</f>
        <v>384.21</v>
      </c>
      <c r="AB23" s="573">
        <f>'T3_data(t-1)'!F39</f>
        <v>384.21</v>
      </c>
    </row>
    <row r="24" spans="1:28" ht="19.5" customHeight="1">
      <c r="A24" s="349" t="s">
        <v>51</v>
      </c>
      <c r="B24" s="570">
        <v>1207989.99</v>
      </c>
      <c r="C24" s="570">
        <v>96150.080000000002</v>
      </c>
      <c r="D24" s="570">
        <v>111247.55</v>
      </c>
      <c r="E24" s="570">
        <v>92242.1</v>
      </c>
      <c r="F24" s="574">
        <v>203489.65</v>
      </c>
      <c r="G24" s="650">
        <v>4.9227630389258081</v>
      </c>
      <c r="H24" s="650">
        <v>-5.6081346223419501</v>
      </c>
      <c r="I24" s="650">
        <v>15.70198501864985</v>
      </c>
      <c r="J24" s="650">
        <v>-53.416081706453703</v>
      </c>
      <c r="K24" s="650"/>
      <c r="L24" s="650"/>
      <c r="M24" s="650"/>
      <c r="N24" s="650"/>
      <c r="P24" s="569" t="str">
        <f t="shared" si="2"/>
        <v>4.9</v>
      </c>
      <c r="Q24" s="569" t="e">
        <f>IF(FIXED(#REF!,1)="0.0",IF(FIXED(#REF!,2)="0.00",FIXED(#REF!,3),FIXED(#REF!,2)),FIXED(#REF!,1))</f>
        <v>#REF!</v>
      </c>
      <c r="R24" s="569" t="str">
        <f t="shared" si="3"/>
        <v>-5.6</v>
      </c>
      <c r="S24" s="569" t="str">
        <f t="shared" si="10"/>
        <v>-53.4</v>
      </c>
      <c r="T24" s="569"/>
      <c r="U24" s="569"/>
      <c r="V24" s="569"/>
      <c r="W24" s="569"/>
      <c r="X24" s="573">
        <f>'T3_data(t-1)'!B40</f>
        <v>1151313.55</v>
      </c>
      <c r="Y24" s="573">
        <f>'T3_data(t-1)'!C40</f>
        <v>94410.06</v>
      </c>
      <c r="Z24" s="573">
        <f>'T3_data(t-1)'!D40</f>
        <v>85885.27</v>
      </c>
      <c r="AA24" s="573">
        <f>'T3_data(t-1)'!E40</f>
        <v>101862.68</v>
      </c>
      <c r="AB24" s="573">
        <f>'T3_data(t-1)'!F40</f>
        <v>101862.68</v>
      </c>
    </row>
    <row r="25" spans="1:28" ht="19.5" customHeight="1">
      <c r="A25" s="349" t="s">
        <v>695</v>
      </c>
      <c r="B25" s="570">
        <v>3798.1688904557891</v>
      </c>
      <c r="C25" s="570">
        <v>3796.7727119935835</v>
      </c>
      <c r="D25" s="570">
        <v>3488.3464849338252</v>
      </c>
      <c r="E25" s="570">
        <v>3930.9599412849443</v>
      </c>
      <c r="F25" s="574">
        <v>3689.0328328738096</v>
      </c>
      <c r="G25" s="650">
        <v>1.3703144952352346</v>
      </c>
      <c r="H25" s="650">
        <v>0.6617689639394797</v>
      </c>
      <c r="I25" s="650">
        <v>-8.1235628655680614</v>
      </c>
      <c r="J25" s="650">
        <v>3.885476075966011</v>
      </c>
      <c r="K25" s="650"/>
      <c r="L25" s="650"/>
      <c r="M25" s="650"/>
      <c r="N25" s="650"/>
      <c r="P25" s="569" t="str">
        <f t="shared" si="2"/>
        <v>1.4</v>
      </c>
      <c r="Q25" s="569" t="e">
        <f>IF(FIXED(#REF!,1)="0.0",IF(FIXED(#REF!,2)="0.00",FIXED(#REF!,3),FIXED(#REF!,2)),FIXED(#REF!,1))</f>
        <v>#REF!</v>
      </c>
      <c r="R25" s="569" t="str">
        <f t="shared" si="3"/>
        <v>0.7</v>
      </c>
      <c r="S25" s="569" t="str">
        <f t="shared" si="10"/>
        <v>3.9</v>
      </c>
      <c r="T25" s="569"/>
      <c r="U25" s="569"/>
      <c r="V25" s="569"/>
      <c r="W25" s="569"/>
      <c r="X25" s="573">
        <f>X23*1000000/X24</f>
        <v>3746.8246595377946</v>
      </c>
      <c r="Y25" s="573">
        <f t="shared" ref="Y25:AB25" si="24">Y23*1000000/Y24</f>
        <v>3623.872286491503</v>
      </c>
      <c r="Z25" s="573">
        <f t="shared" si="24"/>
        <v>3793.1999282298348</v>
      </c>
      <c r="AA25" s="573">
        <f t="shared" si="24"/>
        <v>3771.8426414855767</v>
      </c>
      <c r="AB25" s="573">
        <f t="shared" si="24"/>
        <v>3771.8426414855767</v>
      </c>
    </row>
    <row r="26" spans="1:28" ht="19.5" customHeight="1">
      <c r="A26" s="349" t="s">
        <v>60</v>
      </c>
      <c r="B26" s="570">
        <v>11.03</v>
      </c>
      <c r="C26" s="570">
        <v>0.92</v>
      </c>
      <c r="D26" s="570">
        <v>0.73</v>
      </c>
      <c r="E26" s="570">
        <v>0.84</v>
      </c>
      <c r="F26" s="571">
        <v>1.57</v>
      </c>
      <c r="G26" s="650">
        <v>19.89</v>
      </c>
      <c r="H26" s="650">
        <v>1.39</v>
      </c>
      <c r="I26" s="650">
        <v>-8.6999999999999993</v>
      </c>
      <c r="J26" s="650">
        <v>-3.68</v>
      </c>
      <c r="K26" s="650">
        <f t="shared" ref="K26" si="25">B26/B$5*100</f>
        <v>3.24760394989904E-3</v>
      </c>
      <c r="L26" s="650">
        <f t="shared" ref="L26" si="26">D26/D$5*100</f>
        <v>2.3120977187513657E-3</v>
      </c>
      <c r="M26" s="650">
        <f t="shared" ref="M26" si="27">E26/E$5*100</f>
        <v>2.8532947912084548E-3</v>
      </c>
      <c r="N26" s="650">
        <f t="shared" ref="N26" si="28">F26/F$5*100</f>
        <v>2.5732343310107026E-3</v>
      </c>
      <c r="P26" s="569" t="str">
        <f t="shared" si="2"/>
        <v>19.9</v>
      </c>
      <c r="Q26" s="569" t="e">
        <f>IF(FIXED(#REF!,1)="0.0",IF(FIXED(#REF!,2)="0.00",FIXED(#REF!,3),FIXED(#REF!,2)),FIXED(#REF!,1))</f>
        <v>#REF!</v>
      </c>
      <c r="R26" s="569" t="str">
        <f t="shared" si="3"/>
        <v>1.4</v>
      </c>
      <c r="S26" s="569" t="str">
        <f t="shared" si="10"/>
        <v>-3.7</v>
      </c>
      <c r="T26" s="569" t="str">
        <f>IF(FIXED(K26,1)="0.0",IF(FIXED(K26,2)="0.00",FIXED(K26,3),FIXED(K26,2)),FIXED(K26,1))</f>
        <v>0.003</v>
      </c>
      <c r="U26" s="569" t="e">
        <f>IF(FIXED(#REF!,1)="0.0",IF(FIXED(#REF!,2)="0.00",FIXED(#REF!,3),FIXED(#REF!,2)),FIXED(#REF!,1))</f>
        <v>#REF!</v>
      </c>
      <c r="V26" s="569" t="str">
        <f>IF(FIXED(N26,1)="0.0",IF(FIXED(N26,2)="0.00",FIXED(N26,3),FIXED(N26,2)),FIXED(N26,1))</f>
        <v>0.003</v>
      </c>
      <c r="W26" s="569" t="e">
        <f>IF(FIXED(#REF!,1)="0.0",IF(FIXED(#REF!,2)="0.00",FIXED(#REF!,3),FIXED(#REF!,2)),FIXED(#REF!,1))</f>
        <v>#REF!</v>
      </c>
      <c r="X26" s="573">
        <f>'T3_data(t-1)'!B41</f>
        <v>9.1999999999999993</v>
      </c>
      <c r="Y26" s="573">
        <f>'T3_data(t-1)'!C41</f>
        <v>0.63</v>
      </c>
      <c r="Z26" s="573">
        <f>'T3_data(t-1)'!D41</f>
        <v>0.94</v>
      </c>
      <c r="AA26" s="573">
        <f>'T3_data(t-1)'!E41</f>
        <v>0.72</v>
      </c>
      <c r="AB26" s="573">
        <f>'T3_data(t-1)'!F41</f>
        <v>0.72</v>
      </c>
    </row>
    <row r="27" spans="1:28" ht="19.5" customHeight="1">
      <c r="A27" s="349" t="s">
        <v>51</v>
      </c>
      <c r="B27" s="570">
        <v>3511.98</v>
      </c>
      <c r="C27" s="570">
        <v>337.03</v>
      </c>
      <c r="D27" s="570">
        <v>262.02999999999997</v>
      </c>
      <c r="E27" s="570">
        <v>261.36</v>
      </c>
      <c r="F27" s="574">
        <v>523.39</v>
      </c>
      <c r="G27" s="650">
        <v>2.5052340136018501</v>
      </c>
      <c r="H27" s="650">
        <v>52.706792808467441</v>
      </c>
      <c r="I27" s="650">
        <v>-22.253442561663476</v>
      </c>
      <c r="J27" s="650">
        <v>-53.139035563484448</v>
      </c>
      <c r="K27" s="650"/>
      <c r="L27" s="650"/>
      <c r="M27" s="650"/>
      <c r="N27" s="650"/>
      <c r="P27" s="569" t="str">
        <f t="shared" si="2"/>
        <v>2.5</v>
      </c>
      <c r="Q27" s="569" t="e">
        <f>IF(FIXED(#REF!,1)="0.0",IF(FIXED(#REF!,2)="0.00",FIXED(#REF!,3),FIXED(#REF!,2)),FIXED(#REF!,1))</f>
        <v>#REF!</v>
      </c>
      <c r="R27" s="569" t="str">
        <f t="shared" si="3"/>
        <v>52.7</v>
      </c>
      <c r="S27" s="569" t="str">
        <f t="shared" si="10"/>
        <v>-53.1</v>
      </c>
      <c r="T27" s="569"/>
      <c r="U27" s="569"/>
      <c r="V27" s="569"/>
      <c r="W27" s="569"/>
      <c r="X27" s="573">
        <f>'T3_data(t-1)'!B42</f>
        <v>3426.15</v>
      </c>
      <c r="Y27" s="573">
        <f>'T3_data(t-1)'!C42</f>
        <v>244.86</v>
      </c>
      <c r="Z27" s="573">
        <f>'T3_data(t-1)'!D42</f>
        <v>334.47</v>
      </c>
      <c r="AA27" s="573">
        <f>'T3_data(t-1)'!E42</f>
        <v>220.7</v>
      </c>
      <c r="AB27" s="573">
        <f>'T3_data(t-1)'!F42</f>
        <v>220.7</v>
      </c>
    </row>
    <row r="28" spans="1:28" ht="19.5" customHeight="1">
      <c r="A28" s="349" t="s">
        <v>695</v>
      </c>
      <c r="B28" s="570">
        <v>3140.6784776678683</v>
      </c>
      <c r="C28" s="570">
        <v>2729.7273239770943</v>
      </c>
      <c r="D28" s="570">
        <v>2785.9405411594093</v>
      </c>
      <c r="E28" s="570">
        <v>3213.9577594123048</v>
      </c>
      <c r="F28" s="574">
        <v>2999.6751944057014</v>
      </c>
      <c r="G28" s="650">
        <v>16.958819046512261</v>
      </c>
      <c r="H28" s="650">
        <v>-16.079817339985254</v>
      </c>
      <c r="I28" s="650">
        <v>2.5204929631725008</v>
      </c>
      <c r="J28" s="650">
        <v>9.7183146556122324</v>
      </c>
      <c r="K28" s="650"/>
      <c r="L28" s="650"/>
      <c r="M28" s="650"/>
      <c r="N28" s="650"/>
      <c r="P28" s="569" t="str">
        <f t="shared" si="2"/>
        <v>17.0</v>
      </c>
      <c r="Q28" s="569" t="e">
        <f>IF(FIXED(#REF!,1)="0.0",IF(FIXED(#REF!,2)="0.00",FIXED(#REF!,3),FIXED(#REF!,2)),FIXED(#REF!,1))</f>
        <v>#REF!</v>
      </c>
      <c r="R28" s="569" t="str">
        <f t="shared" si="3"/>
        <v>-16.1</v>
      </c>
      <c r="S28" s="569" t="str">
        <f t="shared" si="10"/>
        <v>9.7</v>
      </c>
      <c r="T28" s="569"/>
      <c r="U28" s="569"/>
      <c r="V28" s="569"/>
      <c r="W28" s="569"/>
      <c r="X28" s="573">
        <f>X26*1000000/X27</f>
        <v>2685.2297768632429</v>
      </c>
      <c r="Y28" s="573">
        <f t="shared" ref="Y28:AB28" si="29">Y26*1000000/Y27</f>
        <v>2572.8987993138935</v>
      </c>
      <c r="Z28" s="573">
        <f t="shared" si="29"/>
        <v>2810.4164798038687</v>
      </c>
      <c r="AA28" s="573">
        <f t="shared" si="29"/>
        <v>3262.3470774807433</v>
      </c>
      <c r="AB28" s="573">
        <f t="shared" si="29"/>
        <v>3262.3470774807433</v>
      </c>
    </row>
    <row r="29" spans="1:28" ht="19.5" customHeight="1">
      <c r="A29" s="349" t="s">
        <v>61</v>
      </c>
      <c r="B29" s="570">
        <v>3276.26</v>
      </c>
      <c r="C29" s="570">
        <v>267.10000000000002</v>
      </c>
      <c r="D29" s="570">
        <v>259.95</v>
      </c>
      <c r="E29" s="570">
        <v>279.73</v>
      </c>
      <c r="F29" s="571">
        <v>539.67999999999995</v>
      </c>
      <c r="G29" s="650">
        <v>8.15</v>
      </c>
      <c r="H29" s="650">
        <v>8.17</v>
      </c>
      <c r="I29" s="650">
        <v>4.7300000000000004</v>
      </c>
      <c r="J29" s="650">
        <v>6.36</v>
      </c>
      <c r="K29" s="650">
        <f>B29/B$5*100</f>
        <v>0.96464142492259564</v>
      </c>
      <c r="L29" s="650">
        <f>D29/D$5*100</f>
        <v>0.82332849587591439</v>
      </c>
      <c r="M29" s="650">
        <f>E29/E$5*100</f>
        <v>0.95018113326754905</v>
      </c>
      <c r="N29" s="650">
        <f>F29/F$5*100</f>
        <v>0.88453700876423935</v>
      </c>
      <c r="P29" s="569" t="str">
        <f t="shared" si="2"/>
        <v>8.2</v>
      </c>
      <c r="Q29" s="569" t="e">
        <f>IF(FIXED(#REF!,1)="0.0",IF(FIXED(#REF!,2)="0.00",FIXED(#REF!,3),FIXED(#REF!,2)),FIXED(#REF!,1))</f>
        <v>#REF!</v>
      </c>
      <c r="R29" s="569" t="str">
        <f t="shared" si="3"/>
        <v>8.2</v>
      </c>
      <c r="S29" s="569" t="str">
        <f t="shared" si="10"/>
        <v>6.4</v>
      </c>
      <c r="T29" s="569" t="str">
        <f>IF(FIXED(K29,1)="0.0",IF(FIXED(K29,2)="0.00",FIXED(K29,3),FIXED(K29,2)),FIXED(K29,1))</f>
        <v>1.0</v>
      </c>
      <c r="U29" s="569" t="e">
        <f>IF(FIXED(#REF!,1)="0.0",IF(FIXED(#REF!,2)="0.00",FIXED(#REF!,3),FIXED(#REF!,2)),FIXED(#REF!,1))</f>
        <v>#REF!</v>
      </c>
      <c r="V29" s="569" t="str">
        <f t="shared" ref="V29:V31" si="30">IF(FIXED(N29,1)="0.0",IF(FIXED(N29,2)="0.00",FIXED(N29,3),FIXED(N29,2)),FIXED(N29,1))</f>
        <v>0.9</v>
      </c>
      <c r="W29" s="569" t="e">
        <f>IF(FIXED(#REF!,1)="0.0",IF(FIXED(#REF!,2)="0.00",FIXED(#REF!,3),FIXED(#REF!,2)),FIXED(#REF!,1))</f>
        <v>#REF!</v>
      </c>
    </row>
    <row r="30" spans="1:28" ht="19.5" customHeight="1">
      <c r="A30" s="349" t="s">
        <v>62</v>
      </c>
      <c r="B30" s="570">
        <v>2903.12</v>
      </c>
      <c r="C30" s="570">
        <v>234.32</v>
      </c>
      <c r="D30" s="570">
        <v>230.16</v>
      </c>
      <c r="E30" s="570">
        <v>250.6</v>
      </c>
      <c r="F30" s="571">
        <v>480.77</v>
      </c>
      <c r="G30" s="650">
        <v>8.06</v>
      </c>
      <c r="H30" s="650">
        <v>8.66</v>
      </c>
      <c r="I30" s="650">
        <v>6.95</v>
      </c>
      <c r="J30" s="650">
        <v>7.76</v>
      </c>
      <c r="K30" s="650">
        <f t="shared" ref="K30:K31" si="31">B30/B$5*100</f>
        <v>0.85477642602274706</v>
      </c>
      <c r="L30" s="650">
        <f t="shared" ref="L30:L31" si="32">D30/D$5*100</f>
        <v>0.72897590540796486</v>
      </c>
      <c r="M30" s="650">
        <f t="shared" ref="M30:M31" si="33">E30/E$5*100</f>
        <v>0.8512329460438558</v>
      </c>
      <c r="N30" s="650">
        <f t="shared" ref="N30:N31" si="34">F30/F$5*100</f>
        <v>0.78798335625478688</v>
      </c>
      <c r="P30" s="569" t="str">
        <f t="shared" si="2"/>
        <v>8.1</v>
      </c>
      <c r="Q30" s="569" t="e">
        <f>IF(FIXED(#REF!,1)="0.0",IF(FIXED(#REF!,2)="0.00",FIXED(#REF!,3),FIXED(#REF!,2)),FIXED(#REF!,1))</f>
        <v>#REF!</v>
      </c>
      <c r="R30" s="569" t="str">
        <f t="shared" si="3"/>
        <v>8.7</v>
      </c>
      <c r="S30" s="569" t="str">
        <f t="shared" si="10"/>
        <v>7.8</v>
      </c>
      <c r="T30" s="569" t="str">
        <f>IF(FIXED(K30,1)="0.0",IF(FIXED(K30,2)="0.00",FIXED(K30,3),FIXED(K30,2)),FIXED(K30,1))</f>
        <v>0.9</v>
      </c>
      <c r="U30" s="569" t="e">
        <f>IF(FIXED(#REF!,1)="0.0",IF(FIXED(#REF!,2)="0.00",FIXED(#REF!,3),FIXED(#REF!,2)),FIXED(#REF!,1))</f>
        <v>#REF!</v>
      </c>
      <c r="V30" s="569" t="str">
        <f t="shared" si="30"/>
        <v>0.8</v>
      </c>
      <c r="W30" s="569" t="e">
        <f>IF(FIXED(#REF!,1)="0.0",IF(FIXED(#REF!,2)="0.00",FIXED(#REF!,3),FIXED(#REF!,2)),FIXED(#REF!,1))</f>
        <v>#REF!</v>
      </c>
    </row>
    <row r="31" spans="1:28" ht="19.5" customHeight="1">
      <c r="A31" s="349" t="s">
        <v>63</v>
      </c>
      <c r="B31" s="570">
        <v>2680.84</v>
      </c>
      <c r="C31" s="570">
        <v>381.26</v>
      </c>
      <c r="D31" s="570">
        <v>135.4</v>
      </c>
      <c r="E31" s="570">
        <v>179.18</v>
      </c>
      <c r="F31" s="571">
        <v>314.57</v>
      </c>
      <c r="G31" s="650">
        <v>10.69</v>
      </c>
      <c r="H31" s="650">
        <v>-36.5</v>
      </c>
      <c r="I31" s="650">
        <v>-53</v>
      </c>
      <c r="J31" s="650">
        <v>-47.09</v>
      </c>
      <c r="K31" s="650">
        <f t="shared" si="31"/>
        <v>0.78932969837237932</v>
      </c>
      <c r="L31" s="650">
        <f t="shared" si="32"/>
        <v>0.42884661797114376</v>
      </c>
      <c r="M31" s="650">
        <f t="shared" si="33"/>
        <v>0.60863495320087024</v>
      </c>
      <c r="N31" s="650">
        <f t="shared" si="34"/>
        <v>0.51558109777454564</v>
      </c>
      <c r="P31" s="569" t="str">
        <f t="shared" si="2"/>
        <v>10.7</v>
      </c>
      <c r="Q31" s="569" t="e">
        <f>IF(FIXED(#REF!,1)="0.0",IF(FIXED(#REF!,2)="0.00",FIXED(#REF!,3),FIXED(#REF!,2)),FIXED(#REF!,1))</f>
        <v>#REF!</v>
      </c>
      <c r="R31" s="569" t="str">
        <f t="shared" si="3"/>
        <v>-36.5</v>
      </c>
      <c r="S31" s="569" t="str">
        <f t="shared" si="10"/>
        <v>-47.1</v>
      </c>
      <c r="T31" s="569" t="str">
        <f>IF(FIXED(K31,1)="0.0",IF(FIXED(K31,2)="0.00",FIXED(K31,3),FIXED(K31,2)),FIXED(K31,1))</f>
        <v>0.8</v>
      </c>
      <c r="U31" s="569" t="e">
        <f>IF(FIXED(#REF!,1)="0.0",IF(FIXED(#REF!,2)="0.00",FIXED(#REF!,3),FIXED(#REF!,2)),FIXED(#REF!,1))</f>
        <v>#REF!</v>
      </c>
      <c r="V31" s="569" t="str">
        <f t="shared" si="30"/>
        <v>0.5</v>
      </c>
      <c r="W31" s="569" t="e">
        <f>IF(FIXED(#REF!,1)="0.0",IF(FIXED(#REF!,2)="0.00",FIXED(#REF!,3),FIXED(#REF!,2)),FIXED(#REF!,1))</f>
        <v>#REF!</v>
      </c>
      <c r="X31" s="573">
        <f>'T3_data(t-1)'!B53</f>
        <v>2422</v>
      </c>
      <c r="Y31" s="573">
        <f>'T3_data(t-1)'!C53</f>
        <v>214.43</v>
      </c>
      <c r="Z31" s="573">
        <f>'T3_data(t-1)'!D53</f>
        <v>85.34</v>
      </c>
      <c r="AA31" s="573">
        <f>'T3_data(t-1)'!E53</f>
        <v>213.24</v>
      </c>
      <c r="AB31" s="573">
        <f>'T3_data(t-1)'!F53</f>
        <v>213.24</v>
      </c>
    </row>
    <row r="32" spans="1:28" ht="19.5" customHeight="1">
      <c r="A32" s="349" t="s">
        <v>51</v>
      </c>
      <c r="B32" s="570">
        <v>5606532.6699999999</v>
      </c>
      <c r="C32" s="570">
        <v>787061</v>
      </c>
      <c r="D32" s="570">
        <v>330655.76</v>
      </c>
      <c r="E32" s="570">
        <v>460949.87</v>
      </c>
      <c r="F32" s="574">
        <v>791605.62</v>
      </c>
      <c r="G32" s="650">
        <v>33.678846459235274</v>
      </c>
      <c r="H32" s="650">
        <v>86.89193858012942</v>
      </c>
      <c r="I32" s="650">
        <v>-57.988547212971476</v>
      </c>
      <c r="J32" s="650">
        <v>-61.847980804497446</v>
      </c>
      <c r="K32" s="650"/>
      <c r="L32" s="650"/>
      <c r="M32" s="650"/>
      <c r="N32" s="650"/>
      <c r="P32" s="569" t="str">
        <f t="shared" si="2"/>
        <v>33.7</v>
      </c>
      <c r="Q32" s="569" t="e">
        <f>IF(FIXED(#REF!,1)="0.0",IF(FIXED(#REF!,2)="0.00",FIXED(#REF!,3),FIXED(#REF!,2)),FIXED(#REF!,1))</f>
        <v>#REF!</v>
      </c>
      <c r="R32" s="569" t="str">
        <f t="shared" si="3"/>
        <v>86.9</v>
      </c>
      <c r="S32" s="569" t="str">
        <f t="shared" si="10"/>
        <v>-61.8</v>
      </c>
      <c r="T32" s="569"/>
      <c r="U32" s="569"/>
      <c r="V32" s="569"/>
      <c r="W32" s="569"/>
      <c r="X32" s="573">
        <f>'T3_data(t-1)'!B54</f>
        <v>4194031.31</v>
      </c>
      <c r="Y32" s="573">
        <f>'T3_data(t-1)'!C54</f>
        <v>369369.7</v>
      </c>
      <c r="Z32" s="573">
        <f>'T3_data(t-1)'!D54</f>
        <v>148831.92000000001</v>
      </c>
      <c r="AA32" s="573">
        <f>'T3_data(t-1)'!E54</f>
        <v>421131.59</v>
      </c>
      <c r="AB32" s="573">
        <f>'T3_data(t-1)'!F54</f>
        <v>421131.59</v>
      </c>
    </row>
    <row r="33" spans="1:28" ht="19.5" customHeight="1">
      <c r="A33" s="349" t="s">
        <v>695</v>
      </c>
      <c r="B33" s="570">
        <v>478.16362764546238</v>
      </c>
      <c r="C33" s="570">
        <v>484.40972173694286</v>
      </c>
      <c r="D33" s="570">
        <v>409.48931299427534</v>
      </c>
      <c r="E33" s="570">
        <v>388.71905962355515</v>
      </c>
      <c r="F33" s="574">
        <v>397.38222171793069</v>
      </c>
      <c r="G33" s="650">
        <v>-17.199194617454026</v>
      </c>
      <c r="H33" s="650">
        <v>-4.3314114607717329</v>
      </c>
      <c r="I33" s="650">
        <v>-15.46604533517089</v>
      </c>
      <c r="J33" s="650">
        <v>-21.000611901302662</v>
      </c>
      <c r="K33" s="650"/>
      <c r="L33" s="650"/>
      <c r="M33" s="650"/>
      <c r="N33" s="650"/>
      <c r="P33" s="569" t="str">
        <f t="shared" si="2"/>
        <v>-17.2</v>
      </c>
      <c r="Q33" s="569" t="e">
        <f>IF(FIXED(#REF!,1)="0.0",IF(FIXED(#REF!,2)="0.00",FIXED(#REF!,3),FIXED(#REF!,2)),FIXED(#REF!,1))</f>
        <v>#REF!</v>
      </c>
      <c r="R33" s="569" t="str">
        <f t="shared" si="3"/>
        <v>-4.3</v>
      </c>
      <c r="S33" s="569" t="str">
        <f t="shared" si="10"/>
        <v>-21.0</v>
      </c>
      <c r="T33" s="569"/>
      <c r="U33" s="569"/>
      <c r="V33" s="569"/>
      <c r="W33" s="569"/>
      <c r="X33" s="573">
        <f>X31*1000000/X32</f>
        <v>577.48734355538227</v>
      </c>
      <c r="Y33" s="573">
        <f t="shared" ref="Y33:AB33" si="35">Y31*1000000/Y32</f>
        <v>580.52948035531881</v>
      </c>
      <c r="Z33" s="573">
        <f t="shared" si="35"/>
        <v>573.39850214927003</v>
      </c>
      <c r="AA33" s="573">
        <f t="shared" si="35"/>
        <v>506.35004607467226</v>
      </c>
      <c r="AB33" s="573">
        <f t="shared" si="35"/>
        <v>506.35004607467226</v>
      </c>
    </row>
    <row r="34" spans="1:28" s="564" customFormat="1" ht="19.5" customHeight="1">
      <c r="A34" s="348" t="s">
        <v>64</v>
      </c>
      <c r="B34" s="566">
        <v>278821</v>
      </c>
      <c r="C34" s="566">
        <v>22046.01</v>
      </c>
      <c r="D34" s="566">
        <v>26950.799999999999</v>
      </c>
      <c r="E34" s="566">
        <v>24981.25</v>
      </c>
      <c r="F34" s="567">
        <v>51932.04</v>
      </c>
      <c r="G34" s="649">
        <v>17.36</v>
      </c>
      <c r="H34" s="649">
        <v>29.78</v>
      </c>
      <c r="I34" s="649">
        <v>13.31</v>
      </c>
      <c r="J34" s="649">
        <v>21.3</v>
      </c>
      <c r="K34" s="649">
        <f t="shared" ref="K34:K35" si="36">B34/B$5*100</f>
        <v>82.094304706690863</v>
      </c>
      <c r="L34" s="649">
        <f t="shared" ref="L34:L35" si="37">D34/D$5*100</f>
        <v>85.360113970581239</v>
      </c>
      <c r="M34" s="649">
        <f t="shared" ref="M34:M35" si="38">E34/E$5*100</f>
        <v>84.85579821770979</v>
      </c>
      <c r="N34" s="649">
        <f t="shared" ref="N34:N35" si="39">F34/F$5*100</f>
        <v>85.116756820013407</v>
      </c>
      <c r="P34" s="569" t="str">
        <f t="shared" si="2"/>
        <v>17.4</v>
      </c>
      <c r="Q34" s="569" t="e">
        <f>IF(FIXED(#REF!,1)="0.0",IF(FIXED(#REF!,2)="0.00",FIXED(#REF!,3),FIXED(#REF!,2)),FIXED(#REF!,1))</f>
        <v>#REF!</v>
      </c>
      <c r="R34" s="569" t="str">
        <f t="shared" si="3"/>
        <v>29.8</v>
      </c>
      <c r="S34" s="569" t="str">
        <f t="shared" si="10"/>
        <v>21.3</v>
      </c>
      <c r="T34" s="569" t="str">
        <f>IF(FIXED(K34,1)="0.0",IF(FIXED(K34,2)="0.00",FIXED(K34,3),FIXED(K34,2)),FIXED(K34,1))</f>
        <v>82.1</v>
      </c>
      <c r="U34" s="569" t="e">
        <f>IF(FIXED(#REF!,1)="0.0",IF(FIXED(#REF!,2)="0.00",FIXED(#REF!,3),FIXED(#REF!,2)),FIXED(#REF!,1))</f>
        <v>#REF!</v>
      </c>
      <c r="V34" s="569" t="str">
        <f>IF(FIXED(N34,1)="0.0",IF(FIXED(N34,2)="0.00",FIXED(N34,3),FIXED(N34,2)),FIXED(N34,1))</f>
        <v>85.1</v>
      </c>
      <c r="W34" s="569" t="e">
        <f>IF(FIXED(#REF!,1)="0.0",IF(FIXED(#REF!,2)="0.00",FIXED(#REF!,3),FIXED(#REF!,2)),FIXED(#REF!,1))</f>
        <v>#REF!</v>
      </c>
    </row>
    <row r="35" spans="1:28" ht="19.5" customHeight="1">
      <c r="A35" s="349" t="s">
        <v>65</v>
      </c>
      <c r="B35" s="570">
        <v>40430.9</v>
      </c>
      <c r="C35" s="570">
        <v>3377.33</v>
      </c>
      <c r="D35" s="570">
        <v>3183.39</v>
      </c>
      <c r="E35" s="570">
        <v>3640.72</v>
      </c>
      <c r="F35" s="571">
        <v>6824.11</v>
      </c>
      <c r="G35" s="650">
        <v>2.46</v>
      </c>
      <c r="H35" s="650">
        <v>11.32</v>
      </c>
      <c r="I35" s="650">
        <v>7.8</v>
      </c>
      <c r="J35" s="650">
        <v>9.41</v>
      </c>
      <c r="K35" s="650">
        <f t="shared" si="36"/>
        <v>11.904220357023853</v>
      </c>
      <c r="L35" s="650">
        <f t="shared" si="37"/>
        <v>10.08261473547385</v>
      </c>
      <c r="M35" s="650">
        <f t="shared" si="38"/>
        <v>12.36672310981958</v>
      </c>
      <c r="N35" s="650">
        <f t="shared" si="39"/>
        <v>11.184735115027673</v>
      </c>
      <c r="P35" s="569" t="str">
        <f t="shared" si="2"/>
        <v>2.5</v>
      </c>
      <c r="Q35" s="569" t="e">
        <f>IF(FIXED(#REF!,1)="0.0",IF(FIXED(#REF!,2)="0.00",FIXED(#REF!,3),FIXED(#REF!,2)),FIXED(#REF!,1))</f>
        <v>#REF!</v>
      </c>
      <c r="R35" s="569" t="str">
        <f t="shared" si="3"/>
        <v>11.3</v>
      </c>
      <c r="S35" s="569" t="str">
        <f t="shared" si="10"/>
        <v>9.4</v>
      </c>
      <c r="T35" s="569" t="str">
        <f t="shared" ref="T35:T76" si="40">IF(FIXED(K35,1)="0.0",FIXED(K35,2),FIXED(K35,1))</f>
        <v>11.9</v>
      </c>
      <c r="U35" s="569" t="e">
        <f>IF(FIXED(#REF!,1)="0.0",FIXED(#REF!,2),FIXED(#REF!,1))</f>
        <v>#REF!</v>
      </c>
      <c r="V35" s="569" t="str">
        <f t="shared" ref="V35:V76" si="41">IF(FIXED(N35,1)="0.0",FIXED(N35,2),FIXED(N35,1))</f>
        <v>11.2</v>
      </c>
      <c r="W35" s="569" t="e">
        <f>IF(FIXED(#REF!,1)="0.0",FIXED(#REF!,2),FIXED(#REF!,1))</f>
        <v>#REF!</v>
      </c>
    </row>
    <row r="36" spans="1:28" ht="19.5" customHeight="1">
      <c r="A36" s="349" t="s">
        <v>66</v>
      </c>
      <c r="B36" s="570">
        <v>22836.73</v>
      </c>
      <c r="C36" s="570">
        <v>1994</v>
      </c>
      <c r="D36" s="570">
        <v>1743.75</v>
      </c>
      <c r="E36" s="570">
        <v>2138.91</v>
      </c>
      <c r="F36" s="571">
        <v>3882.66</v>
      </c>
      <c r="G36" s="650">
        <v>-1.85</v>
      </c>
      <c r="H36" s="650">
        <v>12.57</v>
      </c>
      <c r="I36" s="650">
        <v>7.27</v>
      </c>
      <c r="J36" s="650">
        <v>9.58</v>
      </c>
      <c r="K36" s="650">
        <f t="shared" ref="K36:K76" si="42">B36/B$5*100</f>
        <v>6.723903404422293</v>
      </c>
      <c r="L36" s="650">
        <f t="shared" ref="L36:L76" si="43">D36/D$5*100</f>
        <v>5.5229046535242379</v>
      </c>
      <c r="M36" s="650">
        <f t="shared" ref="M36:M76" si="44">E36/E$5*100</f>
        <v>7.2654056688853288</v>
      </c>
      <c r="N36" s="650">
        <f t="shared" ref="N36:N76" si="45">F36/F$5*100</f>
        <v>6.3636904507273977</v>
      </c>
      <c r="P36" s="569" t="str">
        <f t="shared" si="2"/>
        <v>-1.9</v>
      </c>
      <c r="Q36" s="569" t="e">
        <f>IF(FIXED(#REF!,1)="0.0",IF(FIXED(#REF!,2)="0.00",FIXED(#REF!,3),FIXED(#REF!,2)),FIXED(#REF!,1))</f>
        <v>#REF!</v>
      </c>
      <c r="R36" s="569" t="str">
        <f t="shared" si="3"/>
        <v>12.6</v>
      </c>
      <c r="S36" s="569" t="str">
        <f t="shared" si="10"/>
        <v>9.6</v>
      </c>
      <c r="T36" s="569" t="str">
        <f t="shared" si="40"/>
        <v>6.7</v>
      </c>
      <c r="U36" s="569" t="e">
        <f>IF(FIXED(#REF!,1)="0.0",FIXED(#REF!,2),FIXED(#REF!,1))</f>
        <v>#REF!</v>
      </c>
      <c r="V36" s="569" t="str">
        <f t="shared" si="41"/>
        <v>6.4</v>
      </c>
      <c r="W36" s="569" t="e">
        <f>IF(FIXED(#REF!,1)="0.0",FIXED(#REF!,2),FIXED(#REF!,1))</f>
        <v>#REF!</v>
      </c>
    </row>
    <row r="37" spans="1:28" ht="19.5" customHeight="1">
      <c r="A37" s="349" t="s">
        <v>67</v>
      </c>
      <c r="B37" s="570">
        <v>9965.17</v>
      </c>
      <c r="C37" s="570">
        <v>984.17</v>
      </c>
      <c r="D37" s="570">
        <v>567.09</v>
      </c>
      <c r="E37" s="570">
        <v>641.70000000000005</v>
      </c>
      <c r="F37" s="571">
        <v>1208.79</v>
      </c>
      <c r="G37" s="650">
        <v>-18.78</v>
      </c>
      <c r="H37" s="650">
        <v>-27.52</v>
      </c>
      <c r="I37" s="650">
        <v>-34.799999999999997</v>
      </c>
      <c r="J37" s="650">
        <v>-31.58</v>
      </c>
      <c r="K37" s="650">
        <f t="shared" si="42"/>
        <v>2.934082090064861</v>
      </c>
      <c r="L37" s="650">
        <f t="shared" si="43"/>
        <v>1.7961198566119343</v>
      </c>
      <c r="M37" s="650">
        <f t="shared" si="44"/>
        <v>2.1797134137124594</v>
      </c>
      <c r="N37" s="650">
        <f t="shared" si="45"/>
        <v>1.9812101445747945</v>
      </c>
      <c r="P37" s="569" t="str">
        <f t="shared" ref="P37:P68" si="46">IF(FIXED(G37,1)="0.0",IF(FIXED(G37,2)="0.00",FIXED(G37,3),FIXED(G37,2)),FIXED(G37,1))</f>
        <v>-18.8</v>
      </c>
      <c r="Q37" s="569" t="e">
        <f>IF(FIXED(#REF!,1)="0.0",IF(FIXED(#REF!,2)="0.00",FIXED(#REF!,3),FIXED(#REF!,2)),FIXED(#REF!,1))</f>
        <v>#REF!</v>
      </c>
      <c r="R37" s="569" t="str">
        <f t="shared" ref="R37:R68" si="47">IF(FIXED(H37,1)="0.0",IF(FIXED(H37,2)="0.00",FIXED(H37,3),FIXED(H37,2)),FIXED(H37,1))</f>
        <v>-27.5</v>
      </c>
      <c r="S37" s="569" t="str">
        <f t="shared" si="10"/>
        <v>-31.6</v>
      </c>
      <c r="T37" s="569" t="str">
        <f t="shared" si="40"/>
        <v>2.9</v>
      </c>
      <c r="U37" s="569" t="e">
        <f>IF(FIXED(#REF!,1)="0.0",FIXED(#REF!,2),FIXED(#REF!,1))</f>
        <v>#REF!</v>
      </c>
      <c r="V37" s="569" t="str">
        <f t="shared" si="41"/>
        <v>2.0</v>
      </c>
      <c r="W37" s="569" t="e">
        <f>IF(FIXED(#REF!,1)="0.0",FIXED(#REF!,2),FIXED(#REF!,1))</f>
        <v>#REF!</v>
      </c>
    </row>
    <row r="38" spans="1:28" ht="19.5" customHeight="1">
      <c r="A38" s="349" t="s">
        <v>68</v>
      </c>
      <c r="B38" s="570">
        <v>10279.77</v>
      </c>
      <c r="C38" s="570">
        <v>766.36</v>
      </c>
      <c r="D38" s="570">
        <v>915.2</v>
      </c>
      <c r="E38" s="570">
        <v>1200.02</v>
      </c>
      <c r="F38" s="571">
        <v>2115.2199999999998</v>
      </c>
      <c r="G38" s="650">
        <v>19.399999999999999</v>
      </c>
      <c r="H38" s="650">
        <v>65.41</v>
      </c>
      <c r="I38" s="650">
        <v>56.59</v>
      </c>
      <c r="J38" s="650">
        <v>60.29</v>
      </c>
      <c r="K38" s="650">
        <f t="shared" si="42"/>
        <v>3.0267109388987903</v>
      </c>
      <c r="L38" s="650">
        <f t="shared" si="43"/>
        <v>2.8986737427414382</v>
      </c>
      <c r="M38" s="650">
        <f t="shared" si="44"/>
        <v>4.0762033516023459</v>
      </c>
      <c r="N38" s="650">
        <f t="shared" si="45"/>
        <v>3.4668514150576168</v>
      </c>
      <c r="P38" s="569" t="str">
        <f t="shared" si="46"/>
        <v>19.4</v>
      </c>
      <c r="Q38" s="569" t="e">
        <f>IF(FIXED(#REF!,1)="0.0",IF(FIXED(#REF!,2)="0.00",FIXED(#REF!,3),FIXED(#REF!,2)),FIXED(#REF!,1))</f>
        <v>#REF!</v>
      </c>
      <c r="R38" s="569" t="str">
        <f t="shared" si="47"/>
        <v>65.4</v>
      </c>
      <c r="S38" s="569" t="str">
        <f t="shared" si="10"/>
        <v>60.3</v>
      </c>
      <c r="T38" s="569" t="str">
        <f t="shared" si="40"/>
        <v>3.0</v>
      </c>
      <c r="U38" s="569" t="e">
        <f>IF(FIXED(#REF!,1)="0.0",FIXED(#REF!,2),FIXED(#REF!,1))</f>
        <v>#REF!</v>
      </c>
      <c r="V38" s="569" t="str">
        <f t="shared" si="41"/>
        <v>3.5</v>
      </c>
      <c r="W38" s="569" t="e">
        <f>IF(FIXED(#REF!,1)="0.0",FIXED(#REF!,2),FIXED(#REF!,1))</f>
        <v>#REF!</v>
      </c>
    </row>
    <row r="39" spans="1:28" ht="19.5" customHeight="1">
      <c r="A39" s="349" t="s">
        <v>69</v>
      </c>
      <c r="B39" s="570">
        <v>2522.2600000000002</v>
      </c>
      <c r="C39" s="570">
        <v>241.89</v>
      </c>
      <c r="D39" s="570">
        <v>254.29</v>
      </c>
      <c r="E39" s="570">
        <v>285.87</v>
      </c>
      <c r="F39" s="571">
        <v>540.16</v>
      </c>
      <c r="G39" s="650">
        <v>6.53</v>
      </c>
      <c r="H39" s="650">
        <v>20</v>
      </c>
      <c r="I39" s="650">
        <v>18.18</v>
      </c>
      <c r="J39" s="650">
        <v>19.03</v>
      </c>
      <c r="K39" s="650">
        <f t="shared" si="42"/>
        <v>0.74263839879169113</v>
      </c>
      <c r="L39" s="650">
        <f t="shared" si="43"/>
        <v>0.80540182041271891</v>
      </c>
      <c r="M39" s="650">
        <f t="shared" si="44"/>
        <v>0.97103735947947756</v>
      </c>
      <c r="N39" s="650">
        <f t="shared" si="45"/>
        <v>0.88532373008837018</v>
      </c>
      <c r="P39" s="569" t="str">
        <f t="shared" si="46"/>
        <v>6.5</v>
      </c>
      <c r="Q39" s="569" t="e">
        <f>IF(FIXED(#REF!,1)="0.0",IF(FIXED(#REF!,2)="0.00",FIXED(#REF!,3),FIXED(#REF!,2)),FIXED(#REF!,1))</f>
        <v>#REF!</v>
      </c>
      <c r="R39" s="569" t="str">
        <f t="shared" si="47"/>
        <v>20.0</v>
      </c>
      <c r="S39" s="569" t="str">
        <f t="shared" si="10"/>
        <v>19.0</v>
      </c>
      <c r="T39" s="569" t="str">
        <f t="shared" si="40"/>
        <v>0.7</v>
      </c>
      <c r="U39" s="569" t="e">
        <f>IF(FIXED(#REF!,1)="0.0",FIXED(#REF!,2),FIXED(#REF!,1))</f>
        <v>#REF!</v>
      </c>
      <c r="V39" s="569" t="str">
        <f t="shared" si="41"/>
        <v>0.9</v>
      </c>
      <c r="W39" s="569" t="e">
        <f>IF(FIXED(#REF!,1)="0.0",FIXED(#REF!,2),FIXED(#REF!,1))</f>
        <v>#REF!</v>
      </c>
    </row>
    <row r="40" spans="1:28" ht="19.5" customHeight="1">
      <c r="A40" s="349" t="s">
        <v>70</v>
      </c>
      <c r="B40" s="570">
        <v>69.45</v>
      </c>
      <c r="C40" s="570">
        <v>1.58</v>
      </c>
      <c r="D40" s="570">
        <v>7.16</v>
      </c>
      <c r="E40" s="570">
        <v>11.32</v>
      </c>
      <c r="F40" s="571">
        <v>18.48</v>
      </c>
      <c r="G40" s="650">
        <v>267.45999999999998</v>
      </c>
      <c r="H40" s="650">
        <v>393.79</v>
      </c>
      <c r="I40" s="650">
        <v>616.46</v>
      </c>
      <c r="J40" s="650">
        <v>509.9</v>
      </c>
      <c r="K40" s="650">
        <f t="shared" si="42"/>
        <v>2.0448421969219251E-2</v>
      </c>
      <c r="L40" s="650">
        <f t="shared" si="43"/>
        <v>2.2677561186657234E-2</v>
      </c>
      <c r="M40" s="650">
        <f t="shared" si="44"/>
        <v>3.8451544091047278E-2</v>
      </c>
      <c r="N40" s="650">
        <f t="shared" si="45"/>
        <v>3.0288770979030433E-2</v>
      </c>
      <c r="P40" s="569" t="str">
        <f t="shared" si="46"/>
        <v>267.5</v>
      </c>
      <c r="Q40" s="569" t="e">
        <f>IF(FIXED(#REF!,1)="0.0",IF(FIXED(#REF!,2)="0.00",FIXED(#REF!,3),FIXED(#REF!,2)),FIXED(#REF!,1))</f>
        <v>#REF!</v>
      </c>
      <c r="R40" s="569" t="str">
        <f t="shared" si="47"/>
        <v>393.8</v>
      </c>
      <c r="S40" s="569" t="str">
        <f t="shared" si="10"/>
        <v>509.9</v>
      </c>
      <c r="T40" s="569" t="str">
        <f t="shared" si="40"/>
        <v>0.02</v>
      </c>
      <c r="U40" s="569" t="e">
        <f>IF(FIXED(#REF!,1)="0.0",FIXED(#REF!,2),FIXED(#REF!,1))</f>
        <v>#REF!</v>
      </c>
      <c r="V40" s="569" t="str">
        <f t="shared" si="41"/>
        <v>0.03</v>
      </c>
      <c r="W40" s="569" t="e">
        <f>IF(FIXED(#REF!,1)="0.0",FIXED(#REF!,2),FIXED(#REF!,1))</f>
        <v>#REF!</v>
      </c>
    </row>
    <row r="41" spans="1:28" ht="19.5" customHeight="1">
      <c r="A41" s="349" t="s">
        <v>71</v>
      </c>
      <c r="B41" s="570">
        <v>16900.64</v>
      </c>
      <c r="C41" s="570">
        <v>1327.21</v>
      </c>
      <c r="D41" s="570">
        <v>1384.07</v>
      </c>
      <c r="E41" s="570">
        <v>1428.47</v>
      </c>
      <c r="F41" s="571">
        <v>2812.55</v>
      </c>
      <c r="G41" s="650">
        <v>9.15</v>
      </c>
      <c r="H41" s="650">
        <v>10.210000000000001</v>
      </c>
      <c r="I41" s="650">
        <v>7.63</v>
      </c>
      <c r="J41" s="650">
        <v>8.8800000000000008</v>
      </c>
      <c r="K41" s="650">
        <f t="shared" si="42"/>
        <v>4.9761183336193753</v>
      </c>
      <c r="L41" s="650">
        <f t="shared" si="43"/>
        <v>4.3837056021810996</v>
      </c>
      <c r="M41" s="650">
        <f t="shared" si="44"/>
        <v>4.8521976314256445</v>
      </c>
      <c r="N41" s="650">
        <f t="shared" si="45"/>
        <v>4.6097772087160207</v>
      </c>
      <c r="P41" s="569" t="str">
        <f t="shared" si="46"/>
        <v>9.2</v>
      </c>
      <c r="Q41" s="569" t="e">
        <f>IF(FIXED(#REF!,1)="0.0",IF(FIXED(#REF!,2)="0.00",FIXED(#REF!,3),FIXED(#REF!,2)),FIXED(#REF!,1))</f>
        <v>#REF!</v>
      </c>
      <c r="R41" s="569" t="str">
        <f t="shared" si="47"/>
        <v>10.2</v>
      </c>
      <c r="S41" s="569" t="str">
        <f t="shared" si="10"/>
        <v>8.9</v>
      </c>
      <c r="T41" s="569" t="str">
        <f t="shared" si="40"/>
        <v>5.0</v>
      </c>
      <c r="U41" s="569" t="e">
        <f>IF(FIXED(#REF!,1)="0.0",FIXED(#REF!,2),FIXED(#REF!,1))</f>
        <v>#REF!</v>
      </c>
      <c r="V41" s="569" t="str">
        <f t="shared" si="41"/>
        <v>4.6</v>
      </c>
      <c r="W41" s="569" t="e">
        <f>IF(FIXED(#REF!,1)="0.0",FIXED(#REF!,2),FIXED(#REF!,1))</f>
        <v>#REF!</v>
      </c>
    </row>
    <row r="42" spans="1:28" ht="19.5" customHeight="1">
      <c r="A42" s="349" t="s">
        <v>72</v>
      </c>
      <c r="B42" s="570">
        <v>11242.61</v>
      </c>
      <c r="C42" s="570">
        <v>868.67</v>
      </c>
      <c r="D42" s="570">
        <v>893.91</v>
      </c>
      <c r="E42" s="570">
        <v>943.18</v>
      </c>
      <c r="F42" s="571">
        <v>1837.09</v>
      </c>
      <c r="G42" s="650">
        <v>9.83</v>
      </c>
      <c r="H42" s="650">
        <v>7.84</v>
      </c>
      <c r="I42" s="650">
        <v>8.58</v>
      </c>
      <c r="J42" s="650">
        <v>8.2200000000000006</v>
      </c>
      <c r="K42" s="650">
        <f t="shared" si="42"/>
        <v>3.3102035034609658</v>
      </c>
      <c r="L42" s="650">
        <f t="shared" si="43"/>
        <v>2.8312428380397718</v>
      </c>
      <c r="M42" s="650">
        <f t="shared" si="44"/>
        <v>3.2037745013952268</v>
      </c>
      <c r="N42" s="650">
        <f t="shared" si="45"/>
        <v>3.0109955778066571</v>
      </c>
      <c r="P42" s="569" t="str">
        <f t="shared" si="46"/>
        <v>9.8</v>
      </c>
      <c r="Q42" s="569" t="e">
        <f>IF(FIXED(#REF!,1)="0.0",IF(FIXED(#REF!,2)="0.00",FIXED(#REF!,3),FIXED(#REF!,2)),FIXED(#REF!,1))</f>
        <v>#REF!</v>
      </c>
      <c r="R42" s="569" t="str">
        <f t="shared" si="47"/>
        <v>7.8</v>
      </c>
      <c r="S42" s="569" t="str">
        <f t="shared" ref="S42:S76" si="48">IF(FIXED(J42,1)="0.0",IF(FIXED(J42,2)="0.00",FIXED(J42,3),FIXED(J42,2)),FIXED(J42,1))</f>
        <v>8.2</v>
      </c>
      <c r="T42" s="569" t="str">
        <f t="shared" si="40"/>
        <v>3.3</v>
      </c>
      <c r="U42" s="569" t="e">
        <f>IF(FIXED(#REF!,1)="0.0",FIXED(#REF!,2),FIXED(#REF!,1))</f>
        <v>#REF!</v>
      </c>
      <c r="V42" s="569" t="str">
        <f t="shared" si="41"/>
        <v>3.0</v>
      </c>
      <c r="W42" s="569" t="e">
        <f>IF(FIXED(#REF!,1)="0.0",FIXED(#REF!,2),FIXED(#REF!,1))</f>
        <v>#REF!</v>
      </c>
    </row>
    <row r="43" spans="1:28" ht="19.5" customHeight="1">
      <c r="A43" s="349" t="s">
        <v>73</v>
      </c>
      <c r="B43" s="570">
        <v>3788.12</v>
      </c>
      <c r="C43" s="570">
        <v>306.79000000000002</v>
      </c>
      <c r="D43" s="570">
        <v>333.17</v>
      </c>
      <c r="E43" s="570">
        <v>325.93</v>
      </c>
      <c r="F43" s="571">
        <v>659.11</v>
      </c>
      <c r="G43" s="650">
        <v>4.05</v>
      </c>
      <c r="H43" s="650">
        <v>18.59</v>
      </c>
      <c r="I43" s="650">
        <v>6.24</v>
      </c>
      <c r="J43" s="650">
        <v>12.15</v>
      </c>
      <c r="K43" s="650">
        <f t="shared" si="42"/>
        <v>1.1153502696909838</v>
      </c>
      <c r="L43" s="650">
        <f t="shared" si="43"/>
        <v>1.0552350643238255</v>
      </c>
      <c r="M43" s="650">
        <f t="shared" si="44"/>
        <v>1.107112346784014</v>
      </c>
      <c r="N43" s="650">
        <f t="shared" si="45"/>
        <v>1.0802831082244995</v>
      </c>
      <c r="P43" s="569" t="str">
        <f t="shared" si="46"/>
        <v>4.1</v>
      </c>
      <c r="Q43" s="569" t="e">
        <f>IF(FIXED(#REF!,1)="0.0",IF(FIXED(#REF!,2)="0.00",FIXED(#REF!,3),FIXED(#REF!,2)),FIXED(#REF!,1))</f>
        <v>#REF!</v>
      </c>
      <c r="R43" s="569" t="str">
        <f t="shared" si="47"/>
        <v>18.6</v>
      </c>
      <c r="S43" s="569" t="str">
        <f t="shared" si="48"/>
        <v>12.2</v>
      </c>
      <c r="T43" s="569" t="str">
        <f t="shared" si="40"/>
        <v>1.1</v>
      </c>
      <c r="U43" s="569" t="e">
        <f>IF(FIXED(#REF!,1)="0.0",FIXED(#REF!,2),FIXED(#REF!,1))</f>
        <v>#REF!</v>
      </c>
      <c r="V43" s="569" t="str">
        <f t="shared" si="41"/>
        <v>1.1</v>
      </c>
      <c r="W43" s="569" t="e">
        <f>IF(FIXED(#REF!,1)="0.0",FIXED(#REF!,2),FIXED(#REF!,1))</f>
        <v>#REF!</v>
      </c>
    </row>
    <row r="44" spans="1:28" ht="19.5" customHeight="1">
      <c r="A44" s="349" t="s">
        <v>74</v>
      </c>
      <c r="B44" s="570">
        <v>693.53</v>
      </c>
      <c r="C44" s="570">
        <v>56.12</v>
      </c>
      <c r="D44" s="570">
        <v>55.57</v>
      </c>
      <c r="E44" s="570">
        <v>73.34</v>
      </c>
      <c r="F44" s="571">
        <v>128.91</v>
      </c>
      <c r="G44" s="650">
        <v>-2.66</v>
      </c>
      <c r="H44" s="650">
        <v>1.24</v>
      </c>
      <c r="I44" s="650">
        <v>30.68</v>
      </c>
      <c r="J44" s="650">
        <v>16.12</v>
      </c>
      <c r="K44" s="650">
        <f t="shared" si="42"/>
        <v>0.20419861898218322</v>
      </c>
      <c r="L44" s="650">
        <f t="shared" si="43"/>
        <v>0.17600447976851152</v>
      </c>
      <c r="M44" s="650">
        <f t="shared" si="44"/>
        <v>0.24911980950860488</v>
      </c>
      <c r="N44" s="650">
        <f t="shared" si="45"/>
        <v>0.21128384561184052</v>
      </c>
      <c r="P44" s="569" t="str">
        <f t="shared" si="46"/>
        <v>-2.7</v>
      </c>
      <c r="Q44" s="569" t="e">
        <f>IF(FIXED(#REF!,1)="0.0",IF(FIXED(#REF!,2)="0.00",FIXED(#REF!,3),FIXED(#REF!,2)),FIXED(#REF!,1))</f>
        <v>#REF!</v>
      </c>
      <c r="R44" s="569" t="str">
        <f t="shared" si="47"/>
        <v>1.2</v>
      </c>
      <c r="S44" s="569" t="str">
        <f t="shared" si="48"/>
        <v>16.1</v>
      </c>
      <c r="T44" s="569" t="str">
        <f t="shared" si="40"/>
        <v>0.2</v>
      </c>
      <c r="U44" s="569" t="e">
        <f>IF(FIXED(#REF!,1)="0.0",FIXED(#REF!,2),FIXED(#REF!,1))</f>
        <v>#REF!</v>
      </c>
      <c r="V44" s="569" t="str">
        <f t="shared" si="41"/>
        <v>0.2</v>
      </c>
      <c r="W44" s="569" t="e">
        <f>IF(FIXED(#REF!,1)="0.0",FIXED(#REF!,2),FIXED(#REF!,1))</f>
        <v>#REF!</v>
      </c>
    </row>
    <row r="45" spans="1:28" ht="19.5" customHeight="1">
      <c r="A45" s="349" t="s">
        <v>75</v>
      </c>
      <c r="B45" s="570">
        <v>73213.039999999994</v>
      </c>
      <c r="C45" s="570">
        <v>4465.43</v>
      </c>
      <c r="D45" s="570">
        <v>7187.23</v>
      </c>
      <c r="E45" s="570">
        <v>7002.48</v>
      </c>
      <c r="F45" s="571">
        <v>14189.72</v>
      </c>
      <c r="G45" s="650">
        <v>38.29</v>
      </c>
      <c r="H45" s="650">
        <v>66.95</v>
      </c>
      <c r="I45" s="650">
        <v>56.82</v>
      </c>
      <c r="J45" s="650">
        <v>61.79</v>
      </c>
      <c r="K45" s="650">
        <f t="shared" si="42"/>
        <v>21.556387841171023</v>
      </c>
      <c r="L45" s="650">
        <f t="shared" si="43"/>
        <v>22.763805598823804</v>
      </c>
      <c r="M45" s="650">
        <f t="shared" si="44"/>
        <v>23.785880606596884</v>
      </c>
      <c r="N45" s="650">
        <f t="shared" si="45"/>
        <v>23.256990223840248</v>
      </c>
      <c r="P45" s="569" t="str">
        <f t="shared" si="46"/>
        <v>38.3</v>
      </c>
      <c r="Q45" s="569" t="e">
        <f>IF(FIXED(#REF!,1)="0.0",IF(FIXED(#REF!,2)="0.00",FIXED(#REF!,3),FIXED(#REF!,2)),FIXED(#REF!,1))</f>
        <v>#REF!</v>
      </c>
      <c r="R45" s="569" t="str">
        <f t="shared" si="47"/>
        <v>67.0</v>
      </c>
      <c r="S45" s="569" t="str">
        <f t="shared" si="48"/>
        <v>61.8</v>
      </c>
      <c r="T45" s="569" t="str">
        <f t="shared" si="40"/>
        <v>21.6</v>
      </c>
      <c r="U45" s="569" t="e">
        <f>IF(FIXED(#REF!,1)="0.0",FIXED(#REF!,2),FIXED(#REF!,1))</f>
        <v>#REF!</v>
      </c>
      <c r="V45" s="569" t="str">
        <f t="shared" si="41"/>
        <v>23.3</v>
      </c>
      <c r="W45" s="569" t="e">
        <f>IF(FIXED(#REF!,1)="0.0",FIXED(#REF!,2),FIXED(#REF!,1))</f>
        <v>#REF!</v>
      </c>
    </row>
    <row r="46" spans="1:28" ht="19.5" customHeight="1">
      <c r="A46" s="349" t="s">
        <v>76</v>
      </c>
      <c r="B46" s="570">
        <v>40103.06</v>
      </c>
      <c r="C46" s="570">
        <v>2344.6</v>
      </c>
      <c r="D46" s="570">
        <v>3603.69</v>
      </c>
      <c r="E46" s="570">
        <v>3512.51</v>
      </c>
      <c r="F46" s="571">
        <v>7116.2</v>
      </c>
      <c r="G46" s="650">
        <v>62.95</v>
      </c>
      <c r="H46" s="650">
        <v>68.180000000000007</v>
      </c>
      <c r="I46" s="650">
        <v>49.81</v>
      </c>
      <c r="J46" s="650">
        <v>58.58</v>
      </c>
      <c r="K46" s="650">
        <f t="shared" si="42"/>
        <v>11.807693205715157</v>
      </c>
      <c r="L46" s="650">
        <f t="shared" si="43"/>
        <v>11.413812915187821</v>
      </c>
      <c r="M46" s="650">
        <f t="shared" si="44"/>
        <v>11.931222008413824</v>
      </c>
      <c r="N46" s="650">
        <f t="shared" si="45"/>
        <v>11.663471430788764</v>
      </c>
      <c r="P46" s="569" t="str">
        <f t="shared" si="46"/>
        <v>63.0</v>
      </c>
      <c r="Q46" s="569" t="e">
        <f>IF(FIXED(#REF!,1)="0.0",IF(FIXED(#REF!,2)="0.00",FIXED(#REF!,3),FIXED(#REF!,2)),FIXED(#REF!,1))</f>
        <v>#REF!</v>
      </c>
      <c r="R46" s="569" t="str">
        <f t="shared" si="47"/>
        <v>68.2</v>
      </c>
      <c r="S46" s="569" t="str">
        <f t="shared" si="48"/>
        <v>58.6</v>
      </c>
      <c r="T46" s="569" t="str">
        <f t="shared" si="40"/>
        <v>11.8</v>
      </c>
      <c r="U46" s="569" t="e">
        <f>IF(FIXED(#REF!,1)="0.0",FIXED(#REF!,2),FIXED(#REF!,1))</f>
        <v>#REF!</v>
      </c>
      <c r="V46" s="569" t="str">
        <f t="shared" si="41"/>
        <v>11.7</v>
      </c>
      <c r="W46" s="569" t="e">
        <f>IF(FIXED(#REF!,1)="0.0",FIXED(#REF!,2),FIXED(#REF!,1))</f>
        <v>#REF!</v>
      </c>
    </row>
    <row r="47" spans="1:28" ht="19.5" customHeight="1">
      <c r="A47" s="349" t="s">
        <v>77</v>
      </c>
      <c r="B47" s="570">
        <v>11678.44</v>
      </c>
      <c r="C47" s="570">
        <v>909.83</v>
      </c>
      <c r="D47" s="570">
        <v>990.22</v>
      </c>
      <c r="E47" s="570">
        <v>888.89</v>
      </c>
      <c r="F47" s="571">
        <v>1879.11</v>
      </c>
      <c r="G47" s="650">
        <v>13.36</v>
      </c>
      <c r="H47" s="650">
        <v>27.32</v>
      </c>
      <c r="I47" s="650">
        <v>-2.2999999999999998</v>
      </c>
      <c r="J47" s="650">
        <v>11.35</v>
      </c>
      <c r="K47" s="650">
        <f t="shared" si="42"/>
        <v>3.4385265523716182</v>
      </c>
      <c r="L47" s="650">
        <f t="shared" si="43"/>
        <v>3.1362813740575035</v>
      </c>
      <c r="M47" s="650">
        <f t="shared" si="44"/>
        <v>3.0193633416158141</v>
      </c>
      <c r="N47" s="650">
        <f t="shared" si="45"/>
        <v>3.0798664737232619</v>
      </c>
      <c r="P47" s="569" t="str">
        <f t="shared" si="46"/>
        <v>13.4</v>
      </c>
      <c r="Q47" s="569" t="e">
        <f>IF(FIXED(#REF!,1)="0.0",IF(FIXED(#REF!,2)="0.00",FIXED(#REF!,3),FIXED(#REF!,2)),FIXED(#REF!,1))</f>
        <v>#REF!</v>
      </c>
      <c r="R47" s="569" t="str">
        <f t="shared" si="47"/>
        <v>27.3</v>
      </c>
      <c r="S47" s="569" t="str">
        <f t="shared" si="48"/>
        <v>11.4</v>
      </c>
      <c r="T47" s="569" t="str">
        <f t="shared" si="40"/>
        <v>3.4</v>
      </c>
      <c r="U47" s="569" t="e">
        <f>IF(FIXED(#REF!,1)="0.0",FIXED(#REF!,2),FIXED(#REF!,1))</f>
        <v>#REF!</v>
      </c>
      <c r="V47" s="569" t="str">
        <f t="shared" si="41"/>
        <v>3.1</v>
      </c>
      <c r="W47" s="569" t="e">
        <f>IF(FIXED(#REF!,1)="0.0",FIXED(#REF!,2),FIXED(#REF!,1))</f>
        <v>#REF!</v>
      </c>
    </row>
    <row r="48" spans="1:28" ht="19.5" customHeight="1">
      <c r="A48" s="349" t="s">
        <v>78</v>
      </c>
      <c r="B48" s="570">
        <v>11108.96</v>
      </c>
      <c r="C48" s="570">
        <v>812.98</v>
      </c>
      <c r="D48" s="570">
        <v>872.96</v>
      </c>
      <c r="E48" s="570">
        <v>864.12</v>
      </c>
      <c r="F48" s="571">
        <v>1737.08</v>
      </c>
      <c r="G48" s="650">
        <v>27.87</v>
      </c>
      <c r="H48" s="650">
        <v>10.94</v>
      </c>
      <c r="I48" s="650">
        <v>6.29</v>
      </c>
      <c r="J48" s="650">
        <v>8.58</v>
      </c>
      <c r="K48" s="650">
        <f t="shared" si="42"/>
        <v>3.2708524365612361</v>
      </c>
      <c r="L48" s="650">
        <f t="shared" si="43"/>
        <v>2.7648888007687566</v>
      </c>
      <c r="M48" s="650">
        <f t="shared" si="44"/>
        <v>2.935225113070298</v>
      </c>
      <c r="N48" s="650">
        <f t="shared" si="45"/>
        <v>2.8470789119185165</v>
      </c>
      <c r="P48" s="569" t="str">
        <f t="shared" si="46"/>
        <v>27.9</v>
      </c>
      <c r="Q48" s="569" t="e">
        <f>IF(FIXED(#REF!,1)="0.0",IF(FIXED(#REF!,2)="0.00",FIXED(#REF!,3),FIXED(#REF!,2)),FIXED(#REF!,1))</f>
        <v>#REF!</v>
      </c>
      <c r="R48" s="569" t="str">
        <f t="shared" si="47"/>
        <v>10.9</v>
      </c>
      <c r="S48" s="569" t="str">
        <f t="shared" si="48"/>
        <v>8.6</v>
      </c>
      <c r="T48" s="569" t="str">
        <f t="shared" si="40"/>
        <v>3.3</v>
      </c>
      <c r="U48" s="569" t="e">
        <f>IF(FIXED(#REF!,1)="0.0",FIXED(#REF!,2),FIXED(#REF!,1))</f>
        <v>#REF!</v>
      </c>
      <c r="V48" s="569" t="str">
        <f t="shared" si="41"/>
        <v>2.8</v>
      </c>
      <c r="W48" s="569" t="e">
        <f>IF(FIXED(#REF!,1)="0.0",FIXED(#REF!,2),FIXED(#REF!,1))</f>
        <v>#REF!</v>
      </c>
    </row>
    <row r="49" spans="1:23" ht="19.5" customHeight="1">
      <c r="A49" s="349" t="s">
        <v>79</v>
      </c>
      <c r="B49" s="570">
        <v>2663.65</v>
      </c>
      <c r="C49" s="570">
        <v>218.34</v>
      </c>
      <c r="D49" s="570">
        <v>290.18</v>
      </c>
      <c r="E49" s="570">
        <v>285.58</v>
      </c>
      <c r="F49" s="571">
        <v>575.76</v>
      </c>
      <c r="G49" s="650">
        <v>-28.17</v>
      </c>
      <c r="H49" s="650">
        <v>45.69</v>
      </c>
      <c r="I49" s="650">
        <v>30.8</v>
      </c>
      <c r="J49" s="650">
        <v>37.9</v>
      </c>
      <c r="K49" s="650">
        <f t="shared" si="42"/>
        <v>0.78426838269706067</v>
      </c>
      <c r="L49" s="650">
        <f t="shared" si="43"/>
        <v>0.91907467948941279</v>
      </c>
      <c r="M49" s="650">
        <f t="shared" si="44"/>
        <v>0.97005229342060784</v>
      </c>
      <c r="N49" s="650">
        <f t="shared" si="45"/>
        <v>0.94367222829472752</v>
      </c>
      <c r="P49" s="569" t="str">
        <f t="shared" si="46"/>
        <v>-28.2</v>
      </c>
      <c r="Q49" s="569" t="e">
        <f>IF(FIXED(#REF!,1)="0.0",IF(FIXED(#REF!,2)="0.00",FIXED(#REF!,3),FIXED(#REF!,2)),FIXED(#REF!,1))</f>
        <v>#REF!</v>
      </c>
      <c r="R49" s="569" t="str">
        <f t="shared" si="47"/>
        <v>45.7</v>
      </c>
      <c r="S49" s="569" t="str">
        <f t="shared" si="48"/>
        <v>37.9</v>
      </c>
      <c r="T49" s="569" t="str">
        <f t="shared" si="40"/>
        <v>0.8</v>
      </c>
      <c r="U49" s="569" t="e">
        <f>IF(FIXED(#REF!,1)="0.0",FIXED(#REF!,2),FIXED(#REF!,1))</f>
        <v>#REF!</v>
      </c>
      <c r="V49" s="569" t="str">
        <f t="shared" si="41"/>
        <v>0.9</v>
      </c>
      <c r="W49" s="569" t="e">
        <f>IF(FIXED(#REF!,1)="0.0",FIXED(#REF!,2),FIXED(#REF!,1))</f>
        <v>#REF!</v>
      </c>
    </row>
    <row r="50" spans="1:23" ht="19.5" customHeight="1">
      <c r="A50" s="349" t="s">
        <v>80</v>
      </c>
      <c r="B50" s="570">
        <v>19337.38</v>
      </c>
      <c r="C50" s="570">
        <v>1089.51</v>
      </c>
      <c r="D50" s="570">
        <v>2420.4</v>
      </c>
      <c r="E50" s="570">
        <v>2340.27</v>
      </c>
      <c r="F50" s="571">
        <v>4760.67</v>
      </c>
      <c r="G50" s="650">
        <v>21.35</v>
      </c>
      <c r="H50" s="650">
        <v>105.81</v>
      </c>
      <c r="I50" s="650">
        <v>114.8</v>
      </c>
      <c r="J50" s="650">
        <v>110.13</v>
      </c>
      <c r="K50" s="650">
        <f t="shared" si="42"/>
        <v>5.6935767605347873</v>
      </c>
      <c r="L50" s="650">
        <f t="shared" si="43"/>
        <v>7.6660292033778168</v>
      </c>
      <c r="M50" s="650">
        <f t="shared" si="44"/>
        <v>7.9493811916921562</v>
      </c>
      <c r="N50" s="650">
        <f t="shared" si="45"/>
        <v>7.8027512628106503</v>
      </c>
      <c r="P50" s="569" t="str">
        <f t="shared" si="46"/>
        <v>21.4</v>
      </c>
      <c r="Q50" s="569" t="e">
        <f>IF(FIXED(#REF!,1)="0.0",IF(FIXED(#REF!,2)="0.00",FIXED(#REF!,3),FIXED(#REF!,2)),FIXED(#REF!,1))</f>
        <v>#REF!</v>
      </c>
      <c r="R50" s="569" t="str">
        <f t="shared" si="47"/>
        <v>105.8</v>
      </c>
      <c r="S50" s="569" t="str">
        <f t="shared" si="48"/>
        <v>110.1</v>
      </c>
      <c r="T50" s="569" t="str">
        <f t="shared" si="40"/>
        <v>5.7</v>
      </c>
      <c r="U50" s="569" t="e">
        <f>IF(FIXED(#REF!,1)="0.0",FIXED(#REF!,2),FIXED(#REF!,1))</f>
        <v>#REF!</v>
      </c>
      <c r="V50" s="569" t="str">
        <f t="shared" si="41"/>
        <v>7.8</v>
      </c>
      <c r="W50" s="569" t="e">
        <f>IF(FIXED(#REF!,1)="0.0",FIXED(#REF!,2),FIXED(#REF!,1))</f>
        <v>#REF!</v>
      </c>
    </row>
    <row r="51" spans="1:23" ht="19.5" customHeight="1">
      <c r="A51" s="349" t="s">
        <v>81</v>
      </c>
      <c r="B51" s="570">
        <v>32706.34</v>
      </c>
      <c r="C51" s="570">
        <v>2720</v>
      </c>
      <c r="D51" s="570">
        <v>2995.19</v>
      </c>
      <c r="E51" s="570">
        <v>3008.75</v>
      </c>
      <c r="F51" s="571">
        <v>6003.94</v>
      </c>
      <c r="G51" s="650">
        <v>10.79</v>
      </c>
      <c r="H51" s="650">
        <v>16.7</v>
      </c>
      <c r="I51" s="650">
        <v>10.62</v>
      </c>
      <c r="J51" s="650">
        <v>13.57</v>
      </c>
      <c r="K51" s="650">
        <f t="shared" si="42"/>
        <v>9.629849408045418</v>
      </c>
      <c r="L51" s="650">
        <f t="shared" si="43"/>
        <v>9.4865369400368529</v>
      </c>
      <c r="M51" s="650">
        <f t="shared" si="44"/>
        <v>10.220060360771951</v>
      </c>
      <c r="N51" s="650">
        <f t="shared" si="45"/>
        <v>9.8404742225021629</v>
      </c>
      <c r="P51" s="569" t="str">
        <f t="shared" si="46"/>
        <v>10.8</v>
      </c>
      <c r="Q51" s="569" t="e">
        <f>IF(FIXED(#REF!,1)="0.0",IF(FIXED(#REF!,2)="0.00",FIXED(#REF!,3),FIXED(#REF!,2)),FIXED(#REF!,1))</f>
        <v>#REF!</v>
      </c>
      <c r="R51" s="569" t="str">
        <f t="shared" si="47"/>
        <v>16.7</v>
      </c>
      <c r="S51" s="569" t="str">
        <f t="shared" si="48"/>
        <v>13.6</v>
      </c>
      <c r="T51" s="569" t="str">
        <f t="shared" si="40"/>
        <v>9.6</v>
      </c>
      <c r="U51" s="569" t="e">
        <f>IF(FIXED(#REF!,1)="0.0",FIXED(#REF!,2),FIXED(#REF!,1))</f>
        <v>#REF!</v>
      </c>
      <c r="V51" s="569" t="str">
        <f t="shared" si="41"/>
        <v>9.8</v>
      </c>
      <c r="W51" s="569" t="e">
        <f>IF(FIXED(#REF!,1)="0.0",FIXED(#REF!,2),FIXED(#REF!,1))</f>
        <v>#REF!</v>
      </c>
    </row>
    <row r="52" spans="1:23" ht="19.5" customHeight="1">
      <c r="A52" s="349" t="s">
        <v>82</v>
      </c>
      <c r="B52" s="570">
        <v>7434.23</v>
      </c>
      <c r="C52" s="570">
        <v>860.09</v>
      </c>
      <c r="D52" s="570">
        <v>825.31</v>
      </c>
      <c r="E52" s="570">
        <v>876.94</v>
      </c>
      <c r="F52" s="571">
        <v>1702.25</v>
      </c>
      <c r="G52" s="650">
        <v>7.93</v>
      </c>
      <c r="H52" s="650">
        <v>3.76</v>
      </c>
      <c r="I52" s="650">
        <v>1.96</v>
      </c>
      <c r="J52" s="650">
        <v>2.83</v>
      </c>
      <c r="K52" s="650">
        <f t="shared" si="42"/>
        <v>2.1888880065691696</v>
      </c>
      <c r="L52" s="650">
        <f t="shared" si="43"/>
        <v>2.6139689976201228</v>
      </c>
      <c r="M52" s="650">
        <f t="shared" si="44"/>
        <v>2.9787718264313603</v>
      </c>
      <c r="N52" s="650">
        <f t="shared" si="45"/>
        <v>2.7899924458362859</v>
      </c>
      <c r="P52" s="569" t="str">
        <f t="shared" si="46"/>
        <v>7.9</v>
      </c>
      <c r="Q52" s="569" t="e">
        <f>IF(FIXED(#REF!,1)="0.0",IF(FIXED(#REF!,2)="0.00",FIXED(#REF!,3),FIXED(#REF!,2)),FIXED(#REF!,1))</f>
        <v>#REF!</v>
      </c>
      <c r="R52" s="569" t="str">
        <f t="shared" si="47"/>
        <v>3.8</v>
      </c>
      <c r="S52" s="569" t="str">
        <f t="shared" si="48"/>
        <v>2.8</v>
      </c>
      <c r="T52" s="569" t="str">
        <f t="shared" si="40"/>
        <v>2.2</v>
      </c>
      <c r="U52" s="569" t="e">
        <f>IF(FIXED(#REF!,1)="0.0",FIXED(#REF!,2),FIXED(#REF!,1))</f>
        <v>#REF!</v>
      </c>
      <c r="V52" s="569" t="str">
        <f t="shared" si="41"/>
        <v>2.8</v>
      </c>
      <c r="W52" s="569" t="e">
        <f>IF(FIXED(#REF!,1)="0.0",FIXED(#REF!,2),FIXED(#REF!,1))</f>
        <v>#REF!</v>
      </c>
    </row>
    <row r="53" spans="1:23" ht="19.5" customHeight="1">
      <c r="A53" s="349" t="s">
        <v>83</v>
      </c>
      <c r="B53" s="570">
        <v>2552.25</v>
      </c>
      <c r="C53" s="570">
        <v>221.38</v>
      </c>
      <c r="D53" s="570">
        <v>205.11</v>
      </c>
      <c r="E53" s="570">
        <v>204.09</v>
      </c>
      <c r="F53" s="571">
        <v>409.2</v>
      </c>
      <c r="G53" s="650">
        <v>-12.15</v>
      </c>
      <c r="H53" s="650">
        <v>-9.2899999999999991</v>
      </c>
      <c r="I53" s="650">
        <v>-7.81</v>
      </c>
      <c r="J53" s="650">
        <v>-8.56</v>
      </c>
      <c r="K53" s="650">
        <f t="shared" si="42"/>
        <v>0.75146846610424523</v>
      </c>
      <c r="L53" s="650">
        <f t="shared" si="43"/>
        <v>0.64963611382615438</v>
      </c>
      <c r="M53" s="650">
        <f t="shared" si="44"/>
        <v>0.69324873087825434</v>
      </c>
      <c r="N53" s="650">
        <f t="shared" si="45"/>
        <v>0.67067992882138816</v>
      </c>
      <c r="P53" s="569" t="str">
        <f t="shared" si="46"/>
        <v>-12.2</v>
      </c>
      <c r="Q53" s="569" t="e">
        <f>IF(FIXED(#REF!,1)="0.0",IF(FIXED(#REF!,2)="0.00",FIXED(#REF!,3),FIXED(#REF!,2)),FIXED(#REF!,1))</f>
        <v>#REF!</v>
      </c>
      <c r="R53" s="569" t="str">
        <f t="shared" si="47"/>
        <v>-9.3</v>
      </c>
      <c r="S53" s="569" t="str">
        <f t="shared" si="48"/>
        <v>-8.6</v>
      </c>
      <c r="T53" s="569" t="str">
        <f t="shared" si="40"/>
        <v>0.8</v>
      </c>
      <c r="U53" s="569" t="e">
        <f>IF(FIXED(#REF!,1)="0.0",FIXED(#REF!,2),FIXED(#REF!,1))</f>
        <v>#REF!</v>
      </c>
      <c r="V53" s="569" t="str">
        <f t="shared" si="41"/>
        <v>0.7</v>
      </c>
      <c r="W53" s="569" t="e">
        <f>IF(FIXED(#REF!,1)="0.0",FIXED(#REF!,2),FIXED(#REF!,1))</f>
        <v>#REF!</v>
      </c>
    </row>
    <row r="54" spans="1:23" ht="19.5" customHeight="1">
      <c r="A54" s="349" t="s">
        <v>84</v>
      </c>
      <c r="B54" s="570">
        <v>2342.1799999999998</v>
      </c>
      <c r="C54" s="570">
        <v>173.76</v>
      </c>
      <c r="D54" s="570">
        <v>189.18</v>
      </c>
      <c r="E54" s="570">
        <v>186.46</v>
      </c>
      <c r="F54" s="571">
        <v>375.64</v>
      </c>
      <c r="G54" s="650">
        <v>7.95</v>
      </c>
      <c r="H54" s="650">
        <v>9.09</v>
      </c>
      <c r="I54" s="650">
        <v>7.31</v>
      </c>
      <c r="J54" s="650">
        <v>8.1999999999999993</v>
      </c>
      <c r="K54" s="650">
        <f t="shared" si="42"/>
        <v>0.68961677419533385</v>
      </c>
      <c r="L54" s="650">
        <f t="shared" si="43"/>
        <v>0.59918170744299093</v>
      </c>
      <c r="M54" s="650">
        <f t="shared" si="44"/>
        <v>0.63336350805801023</v>
      </c>
      <c r="N54" s="650">
        <f t="shared" si="45"/>
        <v>0.61567499624258615</v>
      </c>
      <c r="P54" s="569" t="str">
        <f t="shared" si="46"/>
        <v>8.0</v>
      </c>
      <c r="Q54" s="569" t="e">
        <f>IF(FIXED(#REF!,1)="0.0",IF(FIXED(#REF!,2)="0.00",FIXED(#REF!,3),FIXED(#REF!,2)),FIXED(#REF!,1))</f>
        <v>#REF!</v>
      </c>
      <c r="R54" s="569" t="str">
        <f t="shared" si="47"/>
        <v>9.1</v>
      </c>
      <c r="S54" s="569" t="str">
        <f t="shared" si="48"/>
        <v>8.2</v>
      </c>
      <c r="T54" s="569" t="str">
        <f t="shared" si="40"/>
        <v>0.7</v>
      </c>
      <c r="U54" s="569" t="e">
        <f>IF(FIXED(#REF!,1)="0.0",FIXED(#REF!,2),FIXED(#REF!,1))</f>
        <v>#REF!</v>
      </c>
      <c r="V54" s="569" t="str">
        <f t="shared" si="41"/>
        <v>0.6</v>
      </c>
      <c r="W54" s="569" t="e">
        <f>IF(FIXED(#REF!,1)="0.0",FIXED(#REF!,2),FIXED(#REF!,1))</f>
        <v>#REF!</v>
      </c>
    </row>
    <row r="55" spans="1:23" ht="19.5" customHeight="1">
      <c r="A55" s="349" t="s">
        <v>85</v>
      </c>
      <c r="B55" s="570">
        <v>4187.8</v>
      </c>
      <c r="C55" s="570">
        <v>311.64</v>
      </c>
      <c r="D55" s="570">
        <v>381.17</v>
      </c>
      <c r="E55" s="570">
        <v>384.25</v>
      </c>
      <c r="F55" s="571">
        <v>765.41</v>
      </c>
      <c r="G55" s="650">
        <v>30.26</v>
      </c>
      <c r="H55" s="650">
        <v>43.55</v>
      </c>
      <c r="I55" s="650">
        <v>23.3</v>
      </c>
      <c r="J55" s="650">
        <v>32.61</v>
      </c>
      <c r="K55" s="650">
        <f t="shared" si="42"/>
        <v>1.2330295395636628</v>
      </c>
      <c r="L55" s="650">
        <f t="shared" si="43"/>
        <v>1.2072634074746003</v>
      </c>
      <c r="M55" s="650">
        <f t="shared" si="44"/>
        <v>1.3052125280022011</v>
      </c>
      <c r="N55" s="650">
        <f t="shared" si="45"/>
        <v>1.2545091014642686</v>
      </c>
      <c r="P55" s="569" t="str">
        <f t="shared" si="46"/>
        <v>30.3</v>
      </c>
      <c r="Q55" s="569" t="e">
        <f>IF(FIXED(#REF!,1)="0.0",IF(FIXED(#REF!,2)="0.00",FIXED(#REF!,3),FIXED(#REF!,2)),FIXED(#REF!,1))</f>
        <v>#REF!</v>
      </c>
      <c r="R55" s="569" t="str">
        <f t="shared" si="47"/>
        <v>43.6</v>
      </c>
      <c r="S55" s="569" t="str">
        <f t="shared" si="48"/>
        <v>32.6</v>
      </c>
      <c r="T55" s="569" t="str">
        <f t="shared" si="40"/>
        <v>1.2</v>
      </c>
      <c r="U55" s="569" t="e">
        <f>IF(FIXED(#REF!,1)="0.0",FIXED(#REF!,2),FIXED(#REF!,1))</f>
        <v>#REF!</v>
      </c>
      <c r="V55" s="569" t="str">
        <f t="shared" si="41"/>
        <v>1.3</v>
      </c>
      <c r="W55" s="569" t="e">
        <f>IF(FIXED(#REF!,1)="0.0",FIXED(#REF!,2),FIXED(#REF!,1))</f>
        <v>#REF!</v>
      </c>
    </row>
    <row r="56" spans="1:23" ht="19.5" customHeight="1">
      <c r="A56" s="349" t="s">
        <v>86</v>
      </c>
      <c r="B56" s="570">
        <v>26821.26</v>
      </c>
      <c r="C56" s="570">
        <v>3254.9</v>
      </c>
      <c r="D56" s="570">
        <v>4570.09</v>
      </c>
      <c r="E56" s="570">
        <v>2728.51</v>
      </c>
      <c r="F56" s="571">
        <v>7298.6</v>
      </c>
      <c r="G56" s="650">
        <v>45.54</v>
      </c>
      <c r="H56" s="650">
        <v>57.48</v>
      </c>
      <c r="I56" s="650">
        <v>-16.170000000000002</v>
      </c>
      <c r="J56" s="650">
        <v>18.54</v>
      </c>
      <c r="K56" s="650">
        <f t="shared" si="42"/>
        <v>7.8970834013843261</v>
      </c>
      <c r="L56" s="650">
        <f t="shared" si="43"/>
        <v>14.474650223956754</v>
      </c>
      <c r="M56" s="650">
        <f t="shared" si="44"/>
        <v>9.2681468699525986</v>
      </c>
      <c r="N56" s="650">
        <f t="shared" si="45"/>
        <v>11.962425533958417</v>
      </c>
      <c r="P56" s="569" t="str">
        <f t="shared" si="46"/>
        <v>45.5</v>
      </c>
      <c r="Q56" s="569" t="e">
        <f>IF(FIXED(#REF!,1)="0.0",IF(FIXED(#REF!,2)="0.00",FIXED(#REF!,3),FIXED(#REF!,2)),FIXED(#REF!,1))</f>
        <v>#REF!</v>
      </c>
      <c r="R56" s="569" t="str">
        <f t="shared" si="47"/>
        <v>57.5</v>
      </c>
      <c r="S56" s="569" t="str">
        <f t="shared" si="48"/>
        <v>18.5</v>
      </c>
      <c r="T56" s="569" t="str">
        <f t="shared" si="40"/>
        <v>7.9</v>
      </c>
      <c r="U56" s="569" t="e">
        <f>IF(FIXED(#REF!,1)="0.0",FIXED(#REF!,2),FIXED(#REF!,1))</f>
        <v>#REF!</v>
      </c>
      <c r="V56" s="569" t="str">
        <f t="shared" si="41"/>
        <v>12.0</v>
      </c>
      <c r="W56" s="569" t="e">
        <f>IF(FIXED(#REF!,1)="0.0",FIXED(#REF!,2),FIXED(#REF!,1))</f>
        <v>#REF!</v>
      </c>
    </row>
    <row r="57" spans="1:23" ht="19.5" customHeight="1">
      <c r="A57" s="349" t="s">
        <v>87</v>
      </c>
      <c r="B57" s="570">
        <v>13006.31</v>
      </c>
      <c r="C57" s="570">
        <v>933.63</v>
      </c>
      <c r="D57" s="570">
        <v>2758.08</v>
      </c>
      <c r="E57" s="570">
        <v>1103.74</v>
      </c>
      <c r="F57" s="571">
        <v>3861.81</v>
      </c>
      <c r="G57" s="650">
        <v>48.51</v>
      </c>
      <c r="H57" s="650">
        <v>136.16</v>
      </c>
      <c r="I57" s="650">
        <v>18.22</v>
      </c>
      <c r="J57" s="650">
        <v>83.76</v>
      </c>
      <c r="K57" s="650">
        <f t="shared" si="42"/>
        <v>3.8294962583509866</v>
      </c>
      <c r="L57" s="650">
        <f t="shared" si="43"/>
        <v>8.7355485974435165</v>
      </c>
      <c r="M57" s="650">
        <f t="shared" si="44"/>
        <v>3.7491614200576429</v>
      </c>
      <c r="N57" s="650">
        <f t="shared" si="45"/>
        <v>6.3295172432104723</v>
      </c>
      <c r="P57" s="569" t="str">
        <f t="shared" si="46"/>
        <v>48.5</v>
      </c>
      <c r="Q57" s="569" t="e">
        <f>IF(FIXED(#REF!,1)="0.0",IF(FIXED(#REF!,2)="0.00",FIXED(#REF!,3),FIXED(#REF!,2)),FIXED(#REF!,1))</f>
        <v>#REF!</v>
      </c>
      <c r="R57" s="569" t="str">
        <f t="shared" si="47"/>
        <v>136.2</v>
      </c>
      <c r="S57" s="569" t="str">
        <f t="shared" si="48"/>
        <v>83.8</v>
      </c>
      <c r="T57" s="569" t="str">
        <f t="shared" si="40"/>
        <v>3.8</v>
      </c>
      <c r="U57" s="569" t="e">
        <f>IF(FIXED(#REF!,1)="0.0",FIXED(#REF!,2),FIXED(#REF!,1))</f>
        <v>#REF!</v>
      </c>
      <c r="V57" s="569" t="str">
        <f t="shared" si="41"/>
        <v>6.3</v>
      </c>
      <c r="W57" s="569" t="e">
        <f>IF(FIXED(#REF!,1)="0.0",FIXED(#REF!,2),FIXED(#REF!,1))</f>
        <v>#REF!</v>
      </c>
    </row>
    <row r="58" spans="1:23" ht="19.5" customHeight="1">
      <c r="A58" s="349" t="s">
        <v>88</v>
      </c>
      <c r="B58" s="570">
        <v>13814.95</v>
      </c>
      <c r="C58" s="570">
        <v>2321.27</v>
      </c>
      <c r="D58" s="570">
        <v>1812.01</v>
      </c>
      <c r="E58" s="570">
        <v>1624.77</v>
      </c>
      <c r="F58" s="571">
        <v>3436.79</v>
      </c>
      <c r="G58" s="650">
        <v>42.85</v>
      </c>
      <c r="H58" s="650">
        <v>4.49</v>
      </c>
      <c r="I58" s="650">
        <v>-30.01</v>
      </c>
      <c r="J58" s="650">
        <v>-15.26</v>
      </c>
      <c r="K58" s="650">
        <f t="shared" si="42"/>
        <v>4.0675871430333403</v>
      </c>
      <c r="L58" s="650">
        <f t="shared" si="43"/>
        <v>5.7391016265132366</v>
      </c>
      <c r="M58" s="650">
        <f t="shared" si="44"/>
        <v>5.5189854498949549</v>
      </c>
      <c r="N58" s="650">
        <f t="shared" si="45"/>
        <v>5.6329082907479444</v>
      </c>
      <c r="P58" s="569" t="str">
        <f t="shared" si="46"/>
        <v>42.9</v>
      </c>
      <c r="Q58" s="569" t="e">
        <f>IF(FIXED(#REF!,1)="0.0",IF(FIXED(#REF!,2)="0.00",FIXED(#REF!,3),FIXED(#REF!,2)),FIXED(#REF!,1))</f>
        <v>#REF!</v>
      </c>
      <c r="R58" s="569" t="str">
        <f t="shared" si="47"/>
        <v>4.5</v>
      </c>
      <c r="S58" s="569" t="str">
        <f t="shared" si="48"/>
        <v>-15.3</v>
      </c>
      <c r="T58" s="569" t="str">
        <f t="shared" si="40"/>
        <v>4.1</v>
      </c>
      <c r="U58" s="569" t="e">
        <f>IF(FIXED(#REF!,1)="0.0",FIXED(#REF!,2),FIXED(#REF!,1))</f>
        <v>#REF!</v>
      </c>
      <c r="V58" s="569" t="str">
        <f t="shared" si="41"/>
        <v>5.6</v>
      </c>
      <c r="W58" s="569" t="e">
        <f>IF(FIXED(#REF!,1)="0.0",FIXED(#REF!,2),FIXED(#REF!,1))</f>
        <v>#REF!</v>
      </c>
    </row>
    <row r="59" spans="1:23" ht="19.5" customHeight="1">
      <c r="A59" s="349" t="s">
        <v>89</v>
      </c>
      <c r="B59" s="570">
        <v>13681.75</v>
      </c>
      <c r="C59" s="570">
        <v>1085.56</v>
      </c>
      <c r="D59" s="570">
        <v>1098.57</v>
      </c>
      <c r="E59" s="570">
        <v>1136.04</v>
      </c>
      <c r="F59" s="571">
        <v>2234.61</v>
      </c>
      <c r="G59" s="650">
        <v>2.9</v>
      </c>
      <c r="H59" s="650">
        <v>3.56</v>
      </c>
      <c r="I59" s="650">
        <v>4.6500000000000004</v>
      </c>
      <c r="J59" s="650">
        <v>4.1100000000000003</v>
      </c>
      <c r="K59" s="650">
        <f t="shared" si="42"/>
        <v>4.0283685713083583</v>
      </c>
      <c r="L59" s="650">
        <f t="shared" si="43"/>
        <v>3.4794536861488874</v>
      </c>
      <c r="M59" s="650">
        <f t="shared" si="44"/>
        <v>3.8588773983386351</v>
      </c>
      <c r="N59" s="650">
        <f t="shared" si="45"/>
        <v>3.662531954407533</v>
      </c>
      <c r="P59" s="569" t="str">
        <f t="shared" si="46"/>
        <v>2.9</v>
      </c>
      <c r="Q59" s="569" t="e">
        <f>IF(FIXED(#REF!,1)="0.0",IF(FIXED(#REF!,2)="0.00",FIXED(#REF!,3),FIXED(#REF!,2)),FIXED(#REF!,1))</f>
        <v>#REF!</v>
      </c>
      <c r="R59" s="569" t="str">
        <f t="shared" si="47"/>
        <v>3.6</v>
      </c>
      <c r="S59" s="569" t="str">
        <f t="shared" si="48"/>
        <v>4.1</v>
      </c>
      <c r="T59" s="569" t="str">
        <f t="shared" si="40"/>
        <v>4.0</v>
      </c>
      <c r="U59" s="569" t="e">
        <f>IF(FIXED(#REF!,1)="0.0",FIXED(#REF!,2),FIXED(#REF!,1))</f>
        <v>#REF!</v>
      </c>
      <c r="V59" s="569" t="str">
        <f t="shared" si="41"/>
        <v>3.7</v>
      </c>
      <c r="W59" s="569" t="e">
        <f>IF(FIXED(#REF!,1)="0.0",FIXED(#REF!,2),FIXED(#REF!,1))</f>
        <v>#REF!</v>
      </c>
    </row>
    <row r="60" spans="1:23" ht="19.5" customHeight="1">
      <c r="A60" s="349" t="s">
        <v>90</v>
      </c>
      <c r="B60" s="570">
        <v>8438.3799999999992</v>
      </c>
      <c r="C60" s="570">
        <v>708.11</v>
      </c>
      <c r="D60" s="570">
        <v>639.76</v>
      </c>
      <c r="E60" s="570">
        <v>676.86</v>
      </c>
      <c r="F60" s="571">
        <v>1316.62</v>
      </c>
      <c r="G60" s="650">
        <v>-3.99</v>
      </c>
      <c r="H60" s="650">
        <v>-7.49</v>
      </c>
      <c r="I60" s="650">
        <v>-4.41</v>
      </c>
      <c r="J60" s="650">
        <v>-5.93</v>
      </c>
      <c r="K60" s="650">
        <f t="shared" si="42"/>
        <v>2.4845436281730788</v>
      </c>
      <c r="L60" s="650">
        <f t="shared" si="43"/>
        <v>2.0262844336279096</v>
      </c>
      <c r="M60" s="650">
        <f t="shared" si="44"/>
        <v>2.2991441814016129</v>
      </c>
      <c r="N60" s="650">
        <f t="shared" si="45"/>
        <v>2.1579438120352301</v>
      </c>
      <c r="P60" s="569" t="str">
        <f t="shared" si="46"/>
        <v>-4.0</v>
      </c>
      <c r="Q60" s="569" t="e">
        <f>IF(FIXED(#REF!,1)="0.0",IF(FIXED(#REF!,2)="0.00",FIXED(#REF!,3),FIXED(#REF!,2)),FIXED(#REF!,1))</f>
        <v>#REF!</v>
      </c>
      <c r="R60" s="569" t="str">
        <f t="shared" si="47"/>
        <v>-7.5</v>
      </c>
      <c r="S60" s="569" t="str">
        <f t="shared" si="48"/>
        <v>-5.9</v>
      </c>
      <c r="T60" s="569" t="str">
        <f t="shared" si="40"/>
        <v>2.5</v>
      </c>
      <c r="U60" s="569" t="e">
        <f>IF(FIXED(#REF!,1)="0.0",FIXED(#REF!,2),FIXED(#REF!,1))</f>
        <v>#REF!</v>
      </c>
      <c r="V60" s="569" t="str">
        <f t="shared" si="41"/>
        <v>2.2</v>
      </c>
      <c r="W60" s="569" t="e">
        <f>IF(FIXED(#REF!,1)="0.0",FIXED(#REF!,2),FIXED(#REF!,1))</f>
        <v>#REF!</v>
      </c>
    </row>
    <row r="61" spans="1:23" ht="19.5" customHeight="1">
      <c r="A61" s="349" t="s">
        <v>91</v>
      </c>
      <c r="B61" s="570">
        <v>12340.36</v>
      </c>
      <c r="C61" s="570">
        <v>995.69</v>
      </c>
      <c r="D61" s="570">
        <v>1085.78</v>
      </c>
      <c r="E61" s="570">
        <v>1083.67</v>
      </c>
      <c r="F61" s="571">
        <v>2169.4499999999998</v>
      </c>
      <c r="G61" s="650">
        <v>7.8</v>
      </c>
      <c r="H61" s="650">
        <v>14</v>
      </c>
      <c r="I61" s="650">
        <v>8.84</v>
      </c>
      <c r="J61" s="650">
        <v>11.36</v>
      </c>
      <c r="K61" s="650">
        <f t="shared" si="42"/>
        <v>3.6334181214121597</v>
      </c>
      <c r="L61" s="650">
        <f t="shared" si="43"/>
        <v>3.4389444672135041</v>
      </c>
      <c r="M61" s="650">
        <f t="shared" si="44"/>
        <v>3.6809880552248417</v>
      </c>
      <c r="N61" s="650">
        <f t="shared" si="45"/>
        <v>3.555734534656795</v>
      </c>
      <c r="P61" s="569" t="str">
        <f t="shared" si="46"/>
        <v>7.8</v>
      </c>
      <c r="Q61" s="569" t="e">
        <f>IF(FIXED(#REF!,1)="0.0",IF(FIXED(#REF!,2)="0.00",FIXED(#REF!,3),FIXED(#REF!,2)),FIXED(#REF!,1))</f>
        <v>#REF!</v>
      </c>
      <c r="R61" s="569" t="str">
        <f t="shared" si="47"/>
        <v>14.0</v>
      </c>
      <c r="S61" s="569" t="str">
        <f t="shared" si="48"/>
        <v>11.4</v>
      </c>
      <c r="T61" s="569" t="str">
        <f t="shared" si="40"/>
        <v>3.6</v>
      </c>
      <c r="U61" s="569" t="e">
        <f>IF(FIXED(#REF!,1)="0.0",FIXED(#REF!,2),FIXED(#REF!,1))</f>
        <v>#REF!</v>
      </c>
      <c r="V61" s="569" t="str">
        <f t="shared" si="41"/>
        <v>3.6</v>
      </c>
      <c r="W61" s="569" t="e">
        <f>IF(FIXED(#REF!,1)="0.0",FIXED(#REF!,2),FIXED(#REF!,1))</f>
        <v>#REF!</v>
      </c>
    </row>
    <row r="62" spans="1:23" ht="19.5" customHeight="1">
      <c r="A62" s="349" t="s">
        <v>92</v>
      </c>
      <c r="B62" s="570">
        <v>6768.65</v>
      </c>
      <c r="C62" s="570">
        <v>526</v>
      </c>
      <c r="D62" s="570">
        <v>590.52</v>
      </c>
      <c r="E62" s="570">
        <v>582.12</v>
      </c>
      <c r="F62" s="571">
        <v>1172.6400000000001</v>
      </c>
      <c r="G62" s="650">
        <v>2.12</v>
      </c>
      <c r="H62" s="650">
        <v>18.86</v>
      </c>
      <c r="I62" s="650">
        <v>10.67</v>
      </c>
      <c r="J62" s="650">
        <v>14.65</v>
      </c>
      <c r="K62" s="650">
        <f t="shared" si="42"/>
        <v>1.9929188101073561</v>
      </c>
      <c r="L62" s="650">
        <f t="shared" si="43"/>
        <v>1.8703286916124062</v>
      </c>
      <c r="M62" s="650">
        <f t="shared" si="44"/>
        <v>1.9773332903074596</v>
      </c>
      <c r="N62" s="650">
        <f t="shared" si="45"/>
        <v>1.9219601948512042</v>
      </c>
      <c r="P62" s="569" t="str">
        <f t="shared" si="46"/>
        <v>2.1</v>
      </c>
      <c r="Q62" s="569" t="e">
        <f>IF(FIXED(#REF!,1)="0.0",IF(FIXED(#REF!,2)="0.00",FIXED(#REF!,3),FIXED(#REF!,2)),FIXED(#REF!,1))</f>
        <v>#REF!</v>
      </c>
      <c r="R62" s="569" t="str">
        <f t="shared" si="47"/>
        <v>18.9</v>
      </c>
      <c r="S62" s="569" t="str">
        <f t="shared" si="48"/>
        <v>14.7</v>
      </c>
      <c r="T62" s="569" t="str">
        <f t="shared" si="40"/>
        <v>2.0</v>
      </c>
      <c r="U62" s="569" t="e">
        <f>IF(FIXED(#REF!,1)="0.0",FIXED(#REF!,2),FIXED(#REF!,1))</f>
        <v>#REF!</v>
      </c>
      <c r="V62" s="569" t="str">
        <f t="shared" si="41"/>
        <v>1.9</v>
      </c>
      <c r="W62" s="569" t="e">
        <f>IF(FIXED(#REF!,1)="0.0",FIXED(#REF!,2),FIXED(#REF!,1))</f>
        <v>#REF!</v>
      </c>
    </row>
    <row r="63" spans="1:23" ht="19.5" customHeight="1">
      <c r="A63" s="349" t="s">
        <v>93</v>
      </c>
      <c r="B63" s="570">
        <v>6145.45</v>
      </c>
      <c r="C63" s="570">
        <v>512.83000000000004</v>
      </c>
      <c r="D63" s="570">
        <v>478.4</v>
      </c>
      <c r="E63" s="570">
        <v>480.98</v>
      </c>
      <c r="F63" s="571">
        <v>959.38</v>
      </c>
      <c r="G63" s="650">
        <v>-0.88</v>
      </c>
      <c r="H63" s="650">
        <v>-2.33</v>
      </c>
      <c r="I63" s="650">
        <v>-6.21</v>
      </c>
      <c r="J63" s="650">
        <v>-4.3099999999999996</v>
      </c>
      <c r="K63" s="650">
        <f t="shared" si="42"/>
        <v>1.809427714769452</v>
      </c>
      <c r="L63" s="650">
        <f t="shared" si="43"/>
        <v>1.5152158200693882</v>
      </c>
      <c r="M63" s="650">
        <f t="shared" si="44"/>
        <v>1.6337830103279081</v>
      </c>
      <c r="N63" s="650">
        <f t="shared" si="45"/>
        <v>1.5724264665509857</v>
      </c>
      <c r="P63" s="569" t="str">
        <f t="shared" si="46"/>
        <v>-0.9</v>
      </c>
      <c r="Q63" s="569" t="e">
        <f>IF(FIXED(#REF!,1)="0.0",IF(FIXED(#REF!,2)="0.00",FIXED(#REF!,3),FIXED(#REF!,2)),FIXED(#REF!,1))</f>
        <v>#REF!</v>
      </c>
      <c r="R63" s="569" t="str">
        <f t="shared" si="47"/>
        <v>-2.3</v>
      </c>
      <c r="S63" s="569" t="str">
        <f t="shared" si="48"/>
        <v>-4.3</v>
      </c>
      <c r="T63" s="569" t="str">
        <f t="shared" si="40"/>
        <v>1.8</v>
      </c>
      <c r="U63" s="569" t="e">
        <f>IF(FIXED(#REF!,1)="0.0",FIXED(#REF!,2),FIXED(#REF!,1))</f>
        <v>#REF!</v>
      </c>
      <c r="V63" s="569" t="str">
        <f t="shared" si="41"/>
        <v>1.6</v>
      </c>
      <c r="W63" s="569" t="e">
        <f>IF(FIXED(#REF!,1)="0.0",FIXED(#REF!,2),FIXED(#REF!,1))</f>
        <v>#REF!</v>
      </c>
    </row>
    <row r="64" spans="1:23" ht="19.5" customHeight="1">
      <c r="A64" s="349" t="s">
        <v>94</v>
      </c>
      <c r="B64" s="570">
        <v>15616.03</v>
      </c>
      <c r="C64" s="570">
        <v>1270.76</v>
      </c>
      <c r="D64" s="570">
        <v>1212.48</v>
      </c>
      <c r="E64" s="570">
        <v>1278.01</v>
      </c>
      <c r="F64" s="571">
        <v>2490.4899999999998</v>
      </c>
      <c r="G64" s="650">
        <v>9.73</v>
      </c>
      <c r="H64" s="650">
        <v>-5.56</v>
      </c>
      <c r="I64" s="650">
        <v>0.56999999999999995</v>
      </c>
      <c r="J64" s="650">
        <v>-2.5099999999999998</v>
      </c>
      <c r="K64" s="650">
        <f t="shared" si="42"/>
        <v>4.597885830438976</v>
      </c>
      <c r="L64" s="650">
        <f t="shared" si="43"/>
        <v>3.8402359479885697</v>
      </c>
      <c r="M64" s="650">
        <f t="shared" si="44"/>
        <v>4.3411181858479972</v>
      </c>
      <c r="N64" s="650">
        <f t="shared" si="45"/>
        <v>4.0819199802795181</v>
      </c>
      <c r="P64" s="569" t="str">
        <f t="shared" si="46"/>
        <v>9.7</v>
      </c>
      <c r="Q64" s="569" t="e">
        <f>IF(FIXED(#REF!,1)="0.0",IF(FIXED(#REF!,2)="0.00",FIXED(#REF!,3),FIXED(#REF!,2)),FIXED(#REF!,1))</f>
        <v>#REF!</v>
      </c>
      <c r="R64" s="569" t="str">
        <f t="shared" si="47"/>
        <v>-5.6</v>
      </c>
      <c r="S64" s="569" t="str">
        <f t="shared" si="48"/>
        <v>-2.5</v>
      </c>
      <c r="T64" s="569" t="str">
        <f t="shared" si="40"/>
        <v>4.6</v>
      </c>
      <c r="U64" s="569" t="e">
        <f>IF(FIXED(#REF!,1)="0.0",FIXED(#REF!,2),FIXED(#REF!,1))</f>
        <v>#REF!</v>
      </c>
      <c r="V64" s="569" t="str">
        <f t="shared" si="41"/>
        <v>4.1</v>
      </c>
      <c r="W64" s="569" t="e">
        <f>IF(FIXED(#REF!,1)="0.0",FIXED(#REF!,2),FIXED(#REF!,1))</f>
        <v>#REF!</v>
      </c>
    </row>
    <row r="65" spans="1:23" ht="19.5" customHeight="1">
      <c r="A65" s="349" t="s">
        <v>95</v>
      </c>
      <c r="B65" s="570">
        <v>7797.01</v>
      </c>
      <c r="C65" s="570">
        <v>660.99</v>
      </c>
      <c r="D65" s="570">
        <v>612.17999999999995</v>
      </c>
      <c r="E65" s="570">
        <v>613.49</v>
      </c>
      <c r="F65" s="571">
        <v>1225.67</v>
      </c>
      <c r="G65" s="650">
        <v>3.12</v>
      </c>
      <c r="H65" s="650">
        <v>-1.59</v>
      </c>
      <c r="I65" s="650">
        <v>-7.19</v>
      </c>
      <c r="J65" s="650">
        <v>-4.47</v>
      </c>
      <c r="K65" s="650">
        <f t="shared" si="42"/>
        <v>2.2957026721126308</v>
      </c>
      <c r="L65" s="650">
        <f t="shared" si="43"/>
        <v>1.9389314814591929</v>
      </c>
      <c r="M65" s="650">
        <f t="shared" si="44"/>
        <v>2.0838902636410417</v>
      </c>
      <c r="N65" s="650">
        <f t="shared" si="45"/>
        <v>2.0088765111400559</v>
      </c>
      <c r="P65" s="569" t="str">
        <f t="shared" si="46"/>
        <v>3.1</v>
      </c>
      <c r="Q65" s="569" t="e">
        <f>IF(FIXED(#REF!,1)="0.0",IF(FIXED(#REF!,2)="0.00",FIXED(#REF!,3),FIXED(#REF!,2)),FIXED(#REF!,1))</f>
        <v>#REF!</v>
      </c>
      <c r="R65" s="569" t="str">
        <f t="shared" si="47"/>
        <v>-1.6</v>
      </c>
      <c r="S65" s="569" t="str">
        <f t="shared" si="48"/>
        <v>-4.5</v>
      </c>
      <c r="T65" s="569" t="str">
        <f t="shared" si="40"/>
        <v>2.3</v>
      </c>
      <c r="U65" s="569" t="e">
        <f>IF(FIXED(#REF!,1)="0.0",FIXED(#REF!,2),FIXED(#REF!,1))</f>
        <v>#REF!</v>
      </c>
      <c r="V65" s="569" t="str">
        <f t="shared" si="41"/>
        <v>2.0</v>
      </c>
      <c r="W65" s="569" t="e">
        <f>IF(FIXED(#REF!,1)="0.0",FIXED(#REF!,2),FIXED(#REF!,1))</f>
        <v>#REF!</v>
      </c>
    </row>
    <row r="66" spans="1:23" ht="19.5" customHeight="1">
      <c r="A66" s="349" t="s">
        <v>96</v>
      </c>
      <c r="B66" s="570">
        <v>1400.63</v>
      </c>
      <c r="C66" s="570">
        <v>119.85</v>
      </c>
      <c r="D66" s="570">
        <v>113.38</v>
      </c>
      <c r="E66" s="570">
        <v>113.28</v>
      </c>
      <c r="F66" s="571">
        <v>226.66</v>
      </c>
      <c r="G66" s="650">
        <v>-5.43</v>
      </c>
      <c r="H66" s="650">
        <v>-10.1</v>
      </c>
      <c r="I66" s="650">
        <v>-5.48</v>
      </c>
      <c r="J66" s="650">
        <v>-7.85</v>
      </c>
      <c r="K66" s="650">
        <f t="shared" si="42"/>
        <v>0.41239270356727947</v>
      </c>
      <c r="L66" s="650">
        <f t="shared" si="43"/>
        <v>0.35910361555072584</v>
      </c>
      <c r="M66" s="650">
        <f t="shared" si="44"/>
        <v>0.38478718327154021</v>
      </c>
      <c r="N66" s="650">
        <f t="shared" si="45"/>
        <v>0.37149636526553237</v>
      </c>
      <c r="P66" s="569" t="str">
        <f t="shared" si="46"/>
        <v>-5.4</v>
      </c>
      <c r="Q66" s="569" t="e">
        <f>IF(FIXED(#REF!,1)="0.0",IF(FIXED(#REF!,2)="0.00",FIXED(#REF!,3),FIXED(#REF!,2)),FIXED(#REF!,1))</f>
        <v>#REF!</v>
      </c>
      <c r="R66" s="569" t="str">
        <f t="shared" si="47"/>
        <v>-10.1</v>
      </c>
      <c r="S66" s="569" t="str">
        <f t="shared" si="48"/>
        <v>-7.9</v>
      </c>
      <c r="T66" s="569" t="str">
        <f t="shared" si="40"/>
        <v>0.4</v>
      </c>
      <c r="U66" s="569" t="e">
        <f>IF(FIXED(#REF!,1)="0.0",FIXED(#REF!,2),FIXED(#REF!,1))</f>
        <v>#REF!</v>
      </c>
      <c r="V66" s="569" t="str">
        <f t="shared" si="41"/>
        <v>0.4</v>
      </c>
      <c r="W66" s="569" t="e">
        <f>IF(FIXED(#REF!,1)="0.0",FIXED(#REF!,2),FIXED(#REF!,1))</f>
        <v>#REF!</v>
      </c>
    </row>
    <row r="67" spans="1:23" ht="19.5" customHeight="1">
      <c r="A67" s="349" t="s">
        <v>97</v>
      </c>
      <c r="B67" s="570">
        <v>8267.68</v>
      </c>
      <c r="C67" s="570">
        <v>676.84</v>
      </c>
      <c r="D67" s="570">
        <v>674.14</v>
      </c>
      <c r="E67" s="570">
        <v>629.9</v>
      </c>
      <c r="F67" s="571">
        <v>1304.05</v>
      </c>
      <c r="G67" s="650">
        <v>-1.84</v>
      </c>
      <c r="H67" s="650">
        <v>0.56999999999999995</v>
      </c>
      <c r="I67" s="650">
        <v>-6.94</v>
      </c>
      <c r="J67" s="650">
        <v>-3.2</v>
      </c>
      <c r="K67" s="650">
        <f t="shared" si="42"/>
        <v>2.4342837918858837</v>
      </c>
      <c r="L67" s="650">
        <f t="shared" si="43"/>
        <v>2.1351747344096514</v>
      </c>
      <c r="M67" s="650">
        <f t="shared" si="44"/>
        <v>2.1396314154550069</v>
      </c>
      <c r="N67" s="650">
        <f t="shared" si="45"/>
        <v>2.1373415473595583</v>
      </c>
      <c r="P67" s="569" t="str">
        <f t="shared" si="46"/>
        <v>-1.8</v>
      </c>
      <c r="Q67" s="569" t="e">
        <f>IF(FIXED(#REF!,1)="0.0",IF(FIXED(#REF!,2)="0.00",FIXED(#REF!,3),FIXED(#REF!,2)),FIXED(#REF!,1))</f>
        <v>#REF!</v>
      </c>
      <c r="R67" s="569" t="str">
        <f t="shared" si="47"/>
        <v>0.6</v>
      </c>
      <c r="S67" s="569" t="str">
        <f t="shared" si="48"/>
        <v>-3.2</v>
      </c>
      <c r="T67" s="569" t="str">
        <f t="shared" si="40"/>
        <v>2.4</v>
      </c>
      <c r="U67" s="569" t="e">
        <f>IF(FIXED(#REF!,1)="0.0",FIXED(#REF!,2),FIXED(#REF!,1))</f>
        <v>#REF!</v>
      </c>
      <c r="V67" s="569" t="str">
        <f t="shared" si="41"/>
        <v>2.1</v>
      </c>
      <c r="W67" s="569" t="e">
        <f>IF(FIXED(#REF!,1)="0.0",FIXED(#REF!,2),FIXED(#REF!,1))</f>
        <v>#REF!</v>
      </c>
    </row>
    <row r="68" spans="1:23" ht="19.5" customHeight="1">
      <c r="A68" s="349" t="s">
        <v>98</v>
      </c>
      <c r="B68" s="570">
        <v>11925.22</v>
      </c>
      <c r="C68" s="570">
        <v>829.97</v>
      </c>
      <c r="D68" s="570">
        <v>990.93</v>
      </c>
      <c r="E68" s="570">
        <v>1065.3900000000001</v>
      </c>
      <c r="F68" s="571">
        <v>2056.3200000000002</v>
      </c>
      <c r="G68" s="650">
        <v>15.55</v>
      </c>
      <c r="H68" s="650">
        <v>9.73</v>
      </c>
      <c r="I68" s="650">
        <v>28.36</v>
      </c>
      <c r="J68" s="650">
        <v>18.649999999999999</v>
      </c>
      <c r="K68" s="650">
        <f t="shared" si="42"/>
        <v>3.511186906202632</v>
      </c>
      <c r="L68" s="650">
        <f t="shared" si="43"/>
        <v>3.1385301266332752</v>
      </c>
      <c r="M68" s="650">
        <f t="shared" si="44"/>
        <v>3.6188949257209244</v>
      </c>
      <c r="N68" s="650">
        <f t="shared" si="45"/>
        <v>3.3703141525757507</v>
      </c>
      <c r="P68" s="569" t="str">
        <f t="shared" si="46"/>
        <v>15.6</v>
      </c>
      <c r="Q68" s="569" t="e">
        <f>IF(FIXED(#REF!,1)="0.0",IF(FIXED(#REF!,2)="0.00",FIXED(#REF!,3),FIXED(#REF!,2)),FIXED(#REF!,1))</f>
        <v>#REF!</v>
      </c>
      <c r="R68" s="569" t="str">
        <f t="shared" si="47"/>
        <v>9.7</v>
      </c>
      <c r="S68" s="569" t="str">
        <f t="shared" si="48"/>
        <v>18.7</v>
      </c>
      <c r="T68" s="569" t="str">
        <f t="shared" si="40"/>
        <v>3.5</v>
      </c>
      <c r="U68" s="569" t="e">
        <f>IF(FIXED(#REF!,1)="0.0",FIXED(#REF!,2),FIXED(#REF!,1))</f>
        <v>#REF!</v>
      </c>
      <c r="V68" s="569" t="str">
        <f t="shared" si="41"/>
        <v>3.4</v>
      </c>
      <c r="W68" s="569" t="e">
        <f>IF(FIXED(#REF!,1)="0.0",FIXED(#REF!,2),FIXED(#REF!,1))</f>
        <v>#REF!</v>
      </c>
    </row>
    <row r="69" spans="1:23" ht="19.5" customHeight="1">
      <c r="A69" s="349" t="s">
        <v>99</v>
      </c>
      <c r="B69" s="570">
        <v>3560.49</v>
      </c>
      <c r="C69" s="570">
        <v>363.13</v>
      </c>
      <c r="D69" s="570">
        <v>289</v>
      </c>
      <c r="E69" s="570">
        <v>276.52999999999997</v>
      </c>
      <c r="F69" s="571">
        <v>565.54</v>
      </c>
      <c r="G69" s="650">
        <v>-0.32</v>
      </c>
      <c r="H69" s="650">
        <v>19.22</v>
      </c>
      <c r="I69" s="650">
        <v>-23.85</v>
      </c>
      <c r="J69" s="650">
        <v>-6.6</v>
      </c>
      <c r="K69" s="650">
        <f t="shared" si="42"/>
        <v>1.0483283216297399</v>
      </c>
      <c r="L69" s="650">
        <f t="shared" si="43"/>
        <v>0.9153373160536229</v>
      </c>
      <c r="M69" s="650">
        <f t="shared" si="44"/>
        <v>0.93931143882485002</v>
      </c>
      <c r="N69" s="650">
        <f t="shared" si="45"/>
        <v>0.92692162010177881</v>
      </c>
      <c r="P69" s="569" t="str">
        <f t="shared" ref="P69:P76" si="49">IF(FIXED(G69,1)="0.0",IF(FIXED(G69,2)="0.00",FIXED(G69,3),FIXED(G69,2)),FIXED(G69,1))</f>
        <v>-0.3</v>
      </c>
      <c r="Q69" s="569" t="e">
        <f>IF(FIXED(#REF!,1)="0.0",IF(FIXED(#REF!,2)="0.00",FIXED(#REF!,3),FIXED(#REF!,2)),FIXED(#REF!,1))</f>
        <v>#REF!</v>
      </c>
      <c r="R69" s="569" t="str">
        <f t="shared" ref="R69:R76" si="50">IF(FIXED(H69,1)="0.0",IF(FIXED(H69,2)="0.00",FIXED(H69,3),FIXED(H69,2)),FIXED(H69,1))</f>
        <v>19.2</v>
      </c>
      <c r="S69" s="569" t="str">
        <f t="shared" si="48"/>
        <v>-6.6</v>
      </c>
      <c r="T69" s="569" t="str">
        <f t="shared" si="40"/>
        <v>1.0</v>
      </c>
      <c r="U69" s="569" t="e">
        <f>IF(FIXED(#REF!,1)="0.0",FIXED(#REF!,2),FIXED(#REF!,1))</f>
        <v>#REF!</v>
      </c>
      <c r="V69" s="569" t="str">
        <f t="shared" si="41"/>
        <v>0.9</v>
      </c>
      <c r="W69" s="569" t="e">
        <f>IF(FIXED(#REF!,1)="0.0",FIXED(#REF!,2),FIXED(#REF!,1))</f>
        <v>#REF!</v>
      </c>
    </row>
    <row r="70" spans="1:23" ht="19.5" customHeight="1">
      <c r="A70" s="349" t="s">
        <v>100</v>
      </c>
      <c r="B70" s="570">
        <v>1801.98</v>
      </c>
      <c r="C70" s="570">
        <v>135.18</v>
      </c>
      <c r="D70" s="570">
        <v>154.62</v>
      </c>
      <c r="E70" s="570">
        <v>166.63</v>
      </c>
      <c r="F70" s="571">
        <v>321.25</v>
      </c>
      <c r="G70" s="650">
        <v>23.82</v>
      </c>
      <c r="H70" s="650">
        <v>29.43</v>
      </c>
      <c r="I70" s="650">
        <v>23.27</v>
      </c>
      <c r="J70" s="650">
        <v>26.16</v>
      </c>
      <c r="K70" s="650">
        <f t="shared" si="42"/>
        <v>0.53056367775512903</v>
      </c>
      <c r="L70" s="650">
        <f t="shared" si="43"/>
        <v>0.48972130037443312</v>
      </c>
      <c r="M70" s="650">
        <f t="shared" si="44"/>
        <v>0.56600537030841058</v>
      </c>
      <c r="N70" s="650">
        <f t="shared" si="45"/>
        <v>0.52652963620203075</v>
      </c>
      <c r="P70" s="569" t="str">
        <f t="shared" si="49"/>
        <v>23.8</v>
      </c>
      <c r="Q70" s="569" t="e">
        <f>IF(FIXED(#REF!,1)="0.0",IF(FIXED(#REF!,2)="0.00",FIXED(#REF!,3),FIXED(#REF!,2)),FIXED(#REF!,1))</f>
        <v>#REF!</v>
      </c>
      <c r="R70" s="569" t="str">
        <f t="shared" si="50"/>
        <v>29.4</v>
      </c>
      <c r="S70" s="569" t="str">
        <f t="shared" si="48"/>
        <v>26.2</v>
      </c>
      <c r="T70" s="569" t="str">
        <f t="shared" si="40"/>
        <v>0.5</v>
      </c>
      <c r="U70" s="569" t="e">
        <f>IF(FIXED(#REF!,1)="0.0",FIXED(#REF!,2),FIXED(#REF!,1))</f>
        <v>#REF!</v>
      </c>
      <c r="V70" s="569" t="str">
        <f t="shared" si="41"/>
        <v>0.5</v>
      </c>
      <c r="W70" s="569" t="e">
        <f>IF(FIXED(#REF!,1)="0.0",FIXED(#REF!,2),FIXED(#REF!,1))</f>
        <v>#REF!</v>
      </c>
    </row>
    <row r="71" spans="1:23" ht="19.5" customHeight="1">
      <c r="A71" s="349" t="s">
        <v>101</v>
      </c>
      <c r="B71" s="570">
        <v>1801.57</v>
      </c>
      <c r="C71" s="570">
        <v>131.82</v>
      </c>
      <c r="D71" s="570">
        <v>142.55000000000001</v>
      </c>
      <c r="E71" s="570">
        <v>137.54</v>
      </c>
      <c r="F71" s="571">
        <v>280.08999999999997</v>
      </c>
      <c r="G71" s="650">
        <v>3.47</v>
      </c>
      <c r="H71" s="650">
        <v>13.41</v>
      </c>
      <c r="I71" s="650">
        <v>4.34</v>
      </c>
      <c r="J71" s="650">
        <v>8.77</v>
      </c>
      <c r="K71" s="650">
        <f t="shared" si="42"/>
        <v>0.53044295992924873</v>
      </c>
      <c r="L71" s="650">
        <f t="shared" si="43"/>
        <v>0.45149250658631124</v>
      </c>
      <c r="M71" s="650">
        <f t="shared" si="44"/>
        <v>0.4671930542652511</v>
      </c>
      <c r="N71" s="650">
        <f t="shared" si="45"/>
        <v>0.45906828265782657</v>
      </c>
      <c r="P71" s="569" t="str">
        <f t="shared" si="49"/>
        <v>3.5</v>
      </c>
      <c r="Q71" s="569" t="e">
        <f>IF(FIXED(#REF!,1)="0.0",IF(FIXED(#REF!,2)="0.00",FIXED(#REF!,3),FIXED(#REF!,2)),FIXED(#REF!,1))</f>
        <v>#REF!</v>
      </c>
      <c r="R71" s="569" t="str">
        <f t="shared" si="50"/>
        <v>13.4</v>
      </c>
      <c r="S71" s="569" t="str">
        <f t="shared" si="48"/>
        <v>8.8</v>
      </c>
      <c r="T71" s="569" t="str">
        <f t="shared" si="40"/>
        <v>0.5</v>
      </c>
      <c r="U71" s="569" t="e">
        <f>IF(FIXED(#REF!,1)="0.0",FIXED(#REF!,2),FIXED(#REF!,1))</f>
        <v>#REF!</v>
      </c>
      <c r="V71" s="569" t="str">
        <f t="shared" si="41"/>
        <v>0.5</v>
      </c>
      <c r="W71" s="569" t="e">
        <f>IF(FIXED(#REF!,1)="0.0",FIXED(#REF!,2),FIXED(#REF!,1))</f>
        <v>#REF!</v>
      </c>
    </row>
    <row r="72" spans="1:23" ht="19.5" customHeight="1">
      <c r="A72" s="349" t="s">
        <v>102</v>
      </c>
      <c r="B72" s="570">
        <v>683.88</v>
      </c>
      <c r="C72" s="570">
        <v>49.26</v>
      </c>
      <c r="D72" s="570">
        <v>57.82</v>
      </c>
      <c r="E72" s="570">
        <v>58.66</v>
      </c>
      <c r="F72" s="571">
        <v>116.48</v>
      </c>
      <c r="G72" s="650">
        <v>10.66</v>
      </c>
      <c r="H72" s="650">
        <v>26.44</v>
      </c>
      <c r="I72" s="650">
        <v>19.079999999999998</v>
      </c>
      <c r="J72" s="650">
        <v>22.62</v>
      </c>
      <c r="K72" s="650">
        <f t="shared" si="42"/>
        <v>0.20135733356817365</v>
      </c>
      <c r="L72" s="650">
        <f t="shared" si="43"/>
        <v>0.18313080835370407</v>
      </c>
      <c r="M72" s="650">
        <f t="shared" si="44"/>
        <v>0.19925508625272376</v>
      </c>
      <c r="N72" s="650">
        <f t="shared" si="45"/>
        <v>0.19091104132237366</v>
      </c>
      <c r="P72" s="569" t="str">
        <f t="shared" si="49"/>
        <v>10.7</v>
      </c>
      <c r="Q72" s="569" t="e">
        <f>IF(FIXED(#REF!,1)="0.0",IF(FIXED(#REF!,2)="0.00",FIXED(#REF!,3),FIXED(#REF!,2)),FIXED(#REF!,1))</f>
        <v>#REF!</v>
      </c>
      <c r="R72" s="569" t="str">
        <f t="shared" si="50"/>
        <v>26.4</v>
      </c>
      <c r="S72" s="569" t="str">
        <f t="shared" si="48"/>
        <v>22.6</v>
      </c>
      <c r="T72" s="569" t="str">
        <f t="shared" si="40"/>
        <v>0.2</v>
      </c>
      <c r="U72" s="569" t="e">
        <f>IF(FIXED(#REF!,1)="0.0",FIXED(#REF!,2),FIXED(#REF!,1))</f>
        <v>#REF!</v>
      </c>
      <c r="V72" s="569" t="str">
        <f t="shared" si="41"/>
        <v>0.2</v>
      </c>
      <c r="W72" s="569" t="e">
        <f>IF(FIXED(#REF!,1)="0.0",FIXED(#REF!,2),FIXED(#REF!,1))</f>
        <v>#REF!</v>
      </c>
    </row>
    <row r="73" spans="1:23" ht="19.5" customHeight="1">
      <c r="A73" s="349" t="s">
        <v>103</v>
      </c>
      <c r="B73" s="570">
        <v>644.76</v>
      </c>
      <c r="C73" s="570">
        <v>57.36</v>
      </c>
      <c r="D73" s="570">
        <v>46.79</v>
      </c>
      <c r="E73" s="570">
        <v>44.49</v>
      </c>
      <c r="F73" s="571">
        <v>91.28</v>
      </c>
      <c r="G73" s="650">
        <v>-11.08</v>
      </c>
      <c r="H73" s="650">
        <v>-18.809999999999999</v>
      </c>
      <c r="I73" s="650">
        <v>-22.44</v>
      </c>
      <c r="J73" s="650">
        <v>-20.62</v>
      </c>
      <c r="K73" s="650">
        <f t="shared" si="42"/>
        <v>0.18983908637687263</v>
      </c>
      <c r="L73" s="650">
        <f t="shared" si="43"/>
        <v>0.14819596200051563</v>
      </c>
      <c r="M73" s="650">
        <f t="shared" si="44"/>
        <v>0.15112272054864784</v>
      </c>
      <c r="N73" s="650">
        <f t="shared" si="45"/>
        <v>0.14960817180551397</v>
      </c>
      <c r="P73" s="569" t="str">
        <f t="shared" si="49"/>
        <v>-11.1</v>
      </c>
      <c r="Q73" s="569" t="e">
        <f>IF(FIXED(#REF!,1)="0.0",IF(FIXED(#REF!,2)="0.00",FIXED(#REF!,3),FIXED(#REF!,2)),FIXED(#REF!,1))</f>
        <v>#REF!</v>
      </c>
      <c r="R73" s="569" t="str">
        <f t="shared" si="50"/>
        <v>-18.8</v>
      </c>
      <c r="S73" s="569" t="str">
        <f t="shared" si="48"/>
        <v>-20.6</v>
      </c>
      <c r="T73" s="569" t="str">
        <f t="shared" si="40"/>
        <v>0.2</v>
      </c>
      <c r="U73" s="569" t="e">
        <f>IF(FIXED(#REF!,1)="0.0",FIXED(#REF!,2),FIXED(#REF!,1))</f>
        <v>#REF!</v>
      </c>
      <c r="V73" s="569" t="str">
        <f t="shared" si="41"/>
        <v>0.1</v>
      </c>
      <c r="W73" s="569" t="e">
        <f>IF(FIXED(#REF!,1)="0.0",FIXED(#REF!,2),FIXED(#REF!,1))</f>
        <v>#REF!</v>
      </c>
    </row>
    <row r="74" spans="1:23" s="564" customFormat="1" ht="19.5" customHeight="1">
      <c r="A74" s="348" t="s">
        <v>104</v>
      </c>
      <c r="B74" s="566">
        <v>8741.67</v>
      </c>
      <c r="C74" s="566">
        <v>681.09</v>
      </c>
      <c r="D74" s="566">
        <v>950.36</v>
      </c>
      <c r="E74" s="566">
        <v>621.21</v>
      </c>
      <c r="F74" s="567">
        <v>1571.57</v>
      </c>
      <c r="G74" s="649">
        <v>-19.66</v>
      </c>
      <c r="H74" s="649">
        <v>9.6199999999999992</v>
      </c>
      <c r="I74" s="649">
        <v>-8.7899999999999991</v>
      </c>
      <c r="J74" s="649">
        <v>1.52</v>
      </c>
      <c r="K74" s="649">
        <f t="shared" si="42"/>
        <v>2.5738424316150446</v>
      </c>
      <c r="L74" s="649">
        <f t="shared" si="43"/>
        <v>3.010034504099381</v>
      </c>
      <c r="M74" s="649">
        <f t="shared" si="44"/>
        <v>2.1101134014840528</v>
      </c>
      <c r="N74" s="649">
        <f t="shared" si="45"/>
        <v>2.5758075653417132</v>
      </c>
      <c r="P74" s="569" t="str">
        <f t="shared" si="49"/>
        <v>-19.7</v>
      </c>
      <c r="Q74" s="569" t="e">
        <f>IF(FIXED(#REF!,1)="0.0",IF(FIXED(#REF!,2)="0.00",FIXED(#REF!,3),FIXED(#REF!,2)),FIXED(#REF!,1))</f>
        <v>#REF!</v>
      </c>
      <c r="R74" s="569" t="str">
        <f t="shared" si="50"/>
        <v>9.6</v>
      </c>
      <c r="S74" s="569" t="str">
        <f t="shared" si="48"/>
        <v>1.5</v>
      </c>
      <c r="T74" s="569" t="str">
        <f t="shared" si="40"/>
        <v>2.6</v>
      </c>
      <c r="U74" s="569" t="e">
        <f>IF(FIXED(#REF!,1)="0.0",FIXED(#REF!,2),FIXED(#REF!,1))</f>
        <v>#REF!</v>
      </c>
      <c r="V74" s="569" t="str">
        <f t="shared" si="41"/>
        <v>2.6</v>
      </c>
      <c r="W74" s="569" t="e">
        <f>IF(FIXED(#REF!,1)="0.0",FIXED(#REF!,2),FIXED(#REF!,1))</f>
        <v>#REF!</v>
      </c>
    </row>
    <row r="75" spans="1:23" ht="19.5" customHeight="1">
      <c r="A75" s="349" t="s">
        <v>105</v>
      </c>
      <c r="B75" s="570">
        <v>7382.39</v>
      </c>
      <c r="C75" s="570">
        <v>592</v>
      </c>
      <c r="D75" s="570">
        <v>828.27</v>
      </c>
      <c r="E75" s="570">
        <v>486.73</v>
      </c>
      <c r="F75" s="571">
        <v>1315</v>
      </c>
      <c r="G75" s="650">
        <v>-19.899999999999999</v>
      </c>
      <c r="H75" s="650">
        <v>14.86</v>
      </c>
      <c r="I75" s="650">
        <v>-17.78</v>
      </c>
      <c r="J75" s="650">
        <v>0.15</v>
      </c>
      <c r="K75" s="650">
        <f t="shared" si="42"/>
        <v>2.1736245624383659</v>
      </c>
      <c r="L75" s="650">
        <f t="shared" si="43"/>
        <v>2.6233440787810873</v>
      </c>
      <c r="M75" s="650">
        <f t="shared" si="44"/>
        <v>1.6533144925296326</v>
      </c>
      <c r="N75" s="650">
        <f t="shared" si="45"/>
        <v>2.1552886275662893</v>
      </c>
      <c r="P75" s="569" t="str">
        <f t="shared" si="49"/>
        <v>-19.9</v>
      </c>
      <c r="Q75" s="569" t="e">
        <f>IF(FIXED(#REF!,1)="0.0",IF(FIXED(#REF!,2)="0.00",FIXED(#REF!,3),FIXED(#REF!,2)),FIXED(#REF!,1))</f>
        <v>#REF!</v>
      </c>
      <c r="R75" s="569" t="str">
        <f t="shared" si="50"/>
        <v>14.9</v>
      </c>
      <c r="S75" s="569" t="str">
        <f t="shared" si="48"/>
        <v>0.2</v>
      </c>
      <c r="T75" s="569" t="str">
        <f t="shared" si="40"/>
        <v>2.2</v>
      </c>
      <c r="U75" s="569" t="e">
        <f>IF(FIXED(#REF!,1)="0.0",FIXED(#REF!,2),FIXED(#REF!,1))</f>
        <v>#REF!</v>
      </c>
      <c r="V75" s="569" t="str">
        <f t="shared" si="41"/>
        <v>2.2</v>
      </c>
      <c r="W75" s="569" t="e">
        <f>IF(FIXED(#REF!,1)="0.0",FIXED(#REF!,2),FIXED(#REF!,1))</f>
        <v>#REF!</v>
      </c>
    </row>
    <row r="76" spans="1:23" s="564" customFormat="1" ht="19.5" customHeight="1">
      <c r="A76" s="350" t="s">
        <v>106</v>
      </c>
      <c r="B76" s="575">
        <v>0.01</v>
      </c>
      <c r="C76" s="575">
        <v>0</v>
      </c>
      <c r="D76" s="575">
        <v>0</v>
      </c>
      <c r="E76" s="575">
        <v>0</v>
      </c>
      <c r="F76" s="576">
        <v>0.01</v>
      </c>
      <c r="G76" s="651">
        <v>0</v>
      </c>
      <c r="H76" s="651">
        <v>0</v>
      </c>
      <c r="I76" s="651">
        <v>0</v>
      </c>
      <c r="J76" s="651">
        <v>0</v>
      </c>
      <c r="K76" s="651">
        <f t="shared" si="42"/>
        <v>2.944337216590245E-6</v>
      </c>
      <c r="L76" s="651">
        <f t="shared" si="43"/>
        <v>0</v>
      </c>
      <c r="M76" s="651">
        <f t="shared" si="44"/>
        <v>0</v>
      </c>
      <c r="N76" s="651">
        <f t="shared" si="45"/>
        <v>1.6390027586055433E-5</v>
      </c>
      <c r="P76" s="569" t="str">
        <f t="shared" si="49"/>
        <v>0.000</v>
      </c>
      <c r="Q76" s="569" t="e">
        <f>IF(FIXED(#REF!,1)="0.0",IF(FIXED(#REF!,2)="0.00",FIXED(#REF!,3),FIXED(#REF!,2)),FIXED(#REF!,1))</f>
        <v>#REF!</v>
      </c>
      <c r="R76" s="569" t="str">
        <f t="shared" si="50"/>
        <v>0.000</v>
      </c>
      <c r="S76" s="569" t="str">
        <f t="shared" si="48"/>
        <v>0.000</v>
      </c>
      <c r="T76" s="569" t="str">
        <f t="shared" si="40"/>
        <v>0.00</v>
      </c>
      <c r="U76" s="569" t="e">
        <f>IF(FIXED(#REF!,1)="0.0",FIXED(#REF!,2),FIXED(#REF!,1))</f>
        <v>#REF!</v>
      </c>
      <c r="V76" s="569" t="str">
        <f t="shared" si="41"/>
        <v>0.00</v>
      </c>
      <c r="W76" s="569" t="e">
        <f>IF(FIXED(#REF!,1)="0.0",FIXED(#REF!,2),FIXED(#REF!,1))</f>
        <v>#REF!</v>
      </c>
    </row>
    <row r="77" spans="1:23" ht="24.75" customHeight="1">
      <c r="A77" s="351" t="s">
        <v>704</v>
      </c>
    </row>
    <row r="78" spans="1:23" ht="19.5" customHeight="1">
      <c r="A78" s="351" t="s">
        <v>39</v>
      </c>
    </row>
    <row r="79" spans="1:23" ht="17.25" customHeight="1">
      <c r="B79" s="577"/>
      <c r="C79" s="577"/>
      <c r="D79" s="577"/>
      <c r="E79" s="577"/>
    </row>
    <row r="80" spans="1:23" ht="17.25" hidden="1" customHeight="1">
      <c r="B80" s="578">
        <f>B5-(B6+B34+B74+B76)</f>
        <v>0</v>
      </c>
      <c r="C80" s="578"/>
      <c r="D80" s="578">
        <f>C5-(C6+C34+C74+C76)</f>
        <v>0</v>
      </c>
      <c r="E80" s="578">
        <f>D5-(D6+D34+D74+D76)</f>
        <v>0</v>
      </c>
      <c r="F80" s="578">
        <f>E5-(E6+E34+E74+E76)</f>
        <v>0</v>
      </c>
      <c r="G80" s="578"/>
      <c r="H80" s="578"/>
      <c r="I80" s="578"/>
      <c r="J80" s="578"/>
      <c r="K80" s="578">
        <f t="shared" ref="K80:N80" si="51">K5-(K6+K34+K74+K76)</f>
        <v>0</v>
      </c>
      <c r="L80" s="578"/>
      <c r="M80" s="578"/>
      <c r="N80" s="578">
        <f t="shared" si="51"/>
        <v>0</v>
      </c>
      <c r="P80" s="578"/>
      <c r="Q80" s="578"/>
      <c r="R80" s="578"/>
      <c r="S80" s="578"/>
      <c r="T80" s="578">
        <f t="shared" ref="T80:W80" si="52">T5-(T6+T34+T74+T76)</f>
        <v>0</v>
      </c>
      <c r="U80" s="578" t="e">
        <f t="shared" si="52"/>
        <v>#REF!</v>
      </c>
      <c r="V80" s="578">
        <f t="shared" si="52"/>
        <v>0</v>
      </c>
      <c r="W80" s="578" t="e">
        <f t="shared" si="52"/>
        <v>#REF!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 G5:J75">
    <cfRule type="cellIs" dxfId="17" priority="69" operator="lessThan">
      <formula>0</formula>
    </cfRule>
  </conditionalFormatting>
  <conditionalFormatting sqref="F12">
    <cfRule type="cellIs" dxfId="16" priority="68" operator="lessThan">
      <formula>0</formula>
    </cfRule>
  </conditionalFormatting>
  <conditionalFormatting sqref="F15">
    <cfRule type="cellIs" dxfId="15" priority="67" operator="lessThan">
      <formula>0</formula>
    </cfRule>
  </conditionalFormatting>
  <conditionalFormatting sqref="F18:F23">
    <cfRule type="cellIs" dxfId="14" priority="61" operator="lessThan">
      <formula>0</formula>
    </cfRule>
  </conditionalFormatting>
  <conditionalFormatting sqref="F26">
    <cfRule type="cellIs" dxfId="13" priority="60" operator="lessThan">
      <formula>0</formula>
    </cfRule>
  </conditionalFormatting>
  <conditionalFormatting sqref="F29:F31">
    <cfRule type="cellIs" dxfId="12" priority="57" operator="lessThan">
      <formula>0</formula>
    </cfRule>
  </conditionalFormatting>
  <conditionalFormatting sqref="F34:F75">
    <cfRule type="cellIs" dxfId="11" priority="15" operator="lessThan">
      <formula>0</formula>
    </cfRule>
  </conditionalFormatting>
  <conditionalFormatting sqref="K74:N74">
    <cfRule type="cellIs" dxfId="10" priority="1" operator="lessThan">
      <formula>0</formula>
    </cfRule>
  </conditionalFormatting>
  <conditionalFormatting sqref="N5">
    <cfRule type="cellIs" dxfId="9" priority="2" operator="lessThan">
      <formula>0</formula>
    </cfRule>
  </conditionalFormatting>
  <conditionalFormatting sqref="P5:W76">
    <cfRule type="expression" dxfId="8" priority="3">
      <formula>LEN(P5&amp;"")-FIND(".",P5&amp;"")&gt;1</formula>
    </cfRule>
  </conditionalFormatting>
  <conditionalFormatting sqref="Q5:W5 Q6:S76 P10:S76 T12:W12 T15:W15 T18:W23 T26:W26 T29:W31 T34:W76">
    <cfRule type="expression" dxfId="7" priority="4">
      <formula>LEN(P5&amp;"")-FIND(".",P5&amp;"")&gt;1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50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37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38" t="s">
        <v>697</v>
      </c>
      <c r="R2" s="637">
        <v>0</v>
      </c>
      <c r="S2" s="637" t="s">
        <v>684</v>
      </c>
      <c r="T2" s="637" t="s">
        <v>566</v>
      </c>
    </row>
    <row r="3" spans="1:22" s="452" customFormat="1">
      <c r="B3" s="452" t="s">
        <v>45</v>
      </c>
      <c r="C3" s="639" t="str">
        <f>INDEX($S$3:$S$14,MATCH($Q$3,$R$3:$R$14,0))</f>
        <v>ม.ค.</v>
      </c>
      <c r="D3" s="639" t="str">
        <f>INDEX($S$2:$S$14,MATCH($Q$3-1,$R$2:$R$14,0))</f>
        <v>ธ.ค.</v>
      </c>
      <c r="E3" s="639" t="str">
        <f>INDEX($S$3:$S$14,MATCH($Q$3,$R$3:$R$14,0))</f>
        <v>ม.ค.</v>
      </c>
      <c r="F3" s="639" t="str">
        <f>"ม.ค.-"&amp;INDEX($S$3:$S$14,MATCH($Q$3,$R$3:$R$14,0))</f>
        <v>ม.ค.-ม.ค.</v>
      </c>
      <c r="G3" s="654" t="s">
        <v>45</v>
      </c>
      <c r="H3" s="639" t="str">
        <f>INDEX($S$2:$S$14,MATCH($Q$3-1,$R$2:$R$14,0))</f>
        <v>ธ.ค.</v>
      </c>
      <c r="I3" s="639" t="str">
        <f>INDEX($S$3:$S$14,MATCH($Q$3,$R$3:$R$14,0))</f>
        <v>ม.ค.</v>
      </c>
      <c r="J3" s="639" t="str">
        <f>"ม.ค.-"&amp;INDEX($S$3:$S$14,MATCH($Q$3,$R$3:$R$14,0))</f>
        <v>ม.ค.-ม.ค.</v>
      </c>
      <c r="K3" s="654" t="s">
        <v>45</v>
      </c>
      <c r="L3" s="639" t="str">
        <f>INDEX($S$2:$S$14,MATCH($Q$3-1,$R$2:$R$14,0))</f>
        <v>ธ.ค.</v>
      </c>
      <c r="M3" s="639" t="str">
        <f>INDEX($S$3:$S$14,MATCH($Q$3,$R$3:$R$14,0))</f>
        <v>ม.ค.</v>
      </c>
      <c r="N3" s="639" t="str">
        <f>"ม.ค.-"&amp;INDEX($S$3:$S$14,MATCH($Q$3,$R$3:$R$14,0))</f>
        <v>ม.ค.-ม.ค.</v>
      </c>
      <c r="Q3" s="599">
        <v>1</v>
      </c>
      <c r="R3" s="637">
        <v>1</v>
      </c>
      <c r="S3" s="637" t="s">
        <v>669</v>
      </c>
      <c r="T3" s="637" t="s">
        <v>555</v>
      </c>
    </row>
    <row r="4" spans="1:22">
      <c r="A4" s="319" t="s">
        <v>46</v>
      </c>
      <c r="B4" s="634">
        <v>339635.01</v>
      </c>
      <c r="C4" s="634">
        <v>25371.59</v>
      </c>
      <c r="D4" s="634">
        <v>28928.44</v>
      </c>
      <c r="E4" s="634">
        <v>31573.06</v>
      </c>
      <c r="F4" s="634">
        <v>31573.06</v>
      </c>
      <c r="G4" s="634">
        <v>12.93</v>
      </c>
      <c r="H4" s="634">
        <v>16.809999999999999</v>
      </c>
      <c r="I4" s="634">
        <v>24.44</v>
      </c>
      <c r="J4" s="634">
        <v>24.44</v>
      </c>
      <c r="K4" s="634">
        <v>100</v>
      </c>
      <c r="L4" s="634">
        <v>100</v>
      </c>
      <c r="M4" s="634">
        <v>100</v>
      </c>
      <c r="N4" s="634">
        <v>100</v>
      </c>
      <c r="R4" s="637">
        <v>2</v>
      </c>
      <c r="S4" s="637" t="s">
        <v>670</v>
      </c>
      <c r="T4" s="637" t="s">
        <v>556</v>
      </c>
    </row>
    <row r="5" spans="1:22">
      <c r="A5" s="319" t="s">
        <v>47</v>
      </c>
      <c r="B5" s="634">
        <v>52072.33</v>
      </c>
      <c r="C5" s="634">
        <v>3738.64</v>
      </c>
      <c r="D5" s="634">
        <v>3901.88</v>
      </c>
      <c r="E5" s="634">
        <v>3671.9</v>
      </c>
      <c r="F5" s="634">
        <v>3671.9</v>
      </c>
      <c r="G5" s="634">
        <v>-0.4</v>
      </c>
      <c r="H5" s="634">
        <v>2.79</v>
      </c>
      <c r="I5" s="634">
        <v>-1.79</v>
      </c>
      <c r="J5" s="634">
        <v>-1.79</v>
      </c>
      <c r="K5" s="634">
        <v>15.33</v>
      </c>
      <c r="L5" s="634">
        <v>13.49</v>
      </c>
      <c r="M5" s="634">
        <v>11.63</v>
      </c>
      <c r="N5" s="634">
        <v>11.63</v>
      </c>
      <c r="R5" s="637">
        <v>3</v>
      </c>
      <c r="S5" s="637" t="s">
        <v>671</v>
      </c>
      <c r="T5" s="637" t="s">
        <v>557</v>
      </c>
    </row>
    <row r="6" spans="1:22">
      <c r="A6" s="319" t="s">
        <v>48</v>
      </c>
      <c r="B6" s="634">
        <v>27691.360000000001</v>
      </c>
      <c r="C6" s="634">
        <v>2037.94</v>
      </c>
      <c r="D6" s="634">
        <v>2060.96</v>
      </c>
      <c r="E6" s="634">
        <v>2000.35</v>
      </c>
      <c r="F6" s="634">
        <v>2000.35</v>
      </c>
      <c r="G6" s="634">
        <v>-4.0599999999999996</v>
      </c>
      <c r="H6" s="634">
        <v>-0.56999999999999995</v>
      </c>
      <c r="I6" s="634">
        <v>-1.84</v>
      </c>
      <c r="J6" s="634">
        <v>-1.84</v>
      </c>
      <c r="K6" s="634">
        <v>8.15</v>
      </c>
      <c r="L6" s="634">
        <v>7.12</v>
      </c>
      <c r="M6" s="634">
        <v>6.34</v>
      </c>
      <c r="N6" s="634">
        <v>6.34</v>
      </c>
      <c r="R6" s="637">
        <v>4</v>
      </c>
      <c r="S6" s="637" t="s">
        <v>672</v>
      </c>
      <c r="T6" s="637" t="s">
        <v>558</v>
      </c>
    </row>
    <row r="7" spans="1:22">
      <c r="A7" s="319" t="s">
        <v>49</v>
      </c>
      <c r="B7" s="634">
        <v>24380.97</v>
      </c>
      <c r="C7" s="634">
        <v>1700.7</v>
      </c>
      <c r="D7" s="634">
        <v>1840.92</v>
      </c>
      <c r="E7" s="634">
        <v>1671.56</v>
      </c>
      <c r="F7" s="634">
        <v>1671.56</v>
      </c>
      <c r="G7" s="634">
        <v>4.0999999999999996</v>
      </c>
      <c r="H7" s="634">
        <v>6.84</v>
      </c>
      <c r="I7" s="634">
        <v>-1.71</v>
      </c>
      <c r="J7" s="634">
        <v>-1.71</v>
      </c>
      <c r="K7" s="634">
        <v>7.18</v>
      </c>
      <c r="L7" s="634">
        <v>6.36</v>
      </c>
      <c r="M7" s="634">
        <v>5.29</v>
      </c>
      <c r="N7" s="634">
        <v>5.29</v>
      </c>
      <c r="R7" s="637">
        <v>5</v>
      </c>
      <c r="S7" s="637" t="s">
        <v>674</v>
      </c>
      <c r="T7" s="637" t="s">
        <v>559</v>
      </c>
    </row>
    <row r="8" spans="1:22">
      <c r="A8" s="319" t="s">
        <v>50</v>
      </c>
      <c r="B8" s="634">
        <v>4516.24</v>
      </c>
      <c r="C8" s="634">
        <v>410.42</v>
      </c>
      <c r="D8" s="634">
        <v>353.68</v>
      </c>
      <c r="E8" s="634">
        <v>312.5</v>
      </c>
      <c r="F8" s="634">
        <v>312.5</v>
      </c>
      <c r="G8" s="634">
        <v>-30.04</v>
      </c>
      <c r="H8" s="634">
        <v>-27.4</v>
      </c>
      <c r="I8" s="634">
        <v>-23.86</v>
      </c>
      <c r="J8" s="634">
        <v>-23.86</v>
      </c>
      <c r="K8" s="634">
        <v>1.33</v>
      </c>
      <c r="L8" s="634">
        <v>1.22</v>
      </c>
      <c r="M8" s="634">
        <v>0.99</v>
      </c>
      <c r="N8" s="634">
        <v>0.99</v>
      </c>
      <c r="R8" s="637">
        <v>6</v>
      </c>
      <c r="S8" s="637" t="s">
        <v>676</v>
      </c>
      <c r="T8" s="637" t="s">
        <v>560</v>
      </c>
    </row>
    <row r="9" spans="1:22">
      <c r="A9" s="319" t="s">
        <v>51</v>
      </c>
      <c r="B9" s="634">
        <v>7900585.2199999997</v>
      </c>
      <c r="C9" s="634">
        <v>643143.54</v>
      </c>
      <c r="D9" s="634">
        <v>607066.96</v>
      </c>
      <c r="E9" s="634">
        <v>530287.48</v>
      </c>
      <c r="F9" s="634">
        <v>530287.48</v>
      </c>
      <c r="G9" s="634">
        <v>-20.89</v>
      </c>
      <c r="H9" s="634">
        <v>-20.079999999999998</v>
      </c>
      <c r="I9" s="634">
        <v>-17.55</v>
      </c>
      <c r="J9" s="634">
        <v>-17.55</v>
      </c>
      <c r="K9" s="634">
        <v>2326.1999999999998</v>
      </c>
      <c r="L9" s="634">
        <v>2098.5100000000002</v>
      </c>
      <c r="M9" s="634">
        <v>1679.56</v>
      </c>
      <c r="N9" s="634">
        <v>1679.56</v>
      </c>
      <c r="R9" s="637">
        <v>7</v>
      </c>
      <c r="S9" s="637" t="s">
        <v>677</v>
      </c>
      <c r="T9" s="637" t="s">
        <v>561</v>
      </c>
    </row>
    <row r="10" spans="1:22">
      <c r="A10" s="319" t="s">
        <v>52</v>
      </c>
      <c r="B10" s="634">
        <v>5013.43</v>
      </c>
      <c r="C10" s="634">
        <v>475.68</v>
      </c>
      <c r="D10" s="634">
        <v>446.89</v>
      </c>
      <c r="E10" s="634">
        <v>384.06</v>
      </c>
      <c r="F10" s="634">
        <v>384.06</v>
      </c>
      <c r="G10" s="634">
        <v>0.42</v>
      </c>
      <c r="H10" s="634">
        <v>-1.87</v>
      </c>
      <c r="I10" s="634">
        <v>-19.260000000000002</v>
      </c>
      <c r="J10" s="634">
        <v>-19.260000000000002</v>
      </c>
      <c r="K10" s="634">
        <v>1.48</v>
      </c>
      <c r="L10" s="634">
        <v>1.54</v>
      </c>
      <c r="M10" s="634">
        <v>1.22</v>
      </c>
      <c r="N10" s="634">
        <v>1.22</v>
      </c>
      <c r="R10" s="637">
        <v>8</v>
      </c>
      <c r="S10" s="637" t="s">
        <v>679</v>
      </c>
      <c r="T10" s="637" t="s">
        <v>562</v>
      </c>
    </row>
    <row r="11" spans="1:22">
      <c r="A11" s="319" t="s">
        <v>51</v>
      </c>
      <c r="B11" s="634">
        <v>2669557.86</v>
      </c>
      <c r="C11" s="634">
        <v>238240.99</v>
      </c>
      <c r="D11" s="634">
        <v>249804.14</v>
      </c>
      <c r="E11" s="634">
        <v>213510.55</v>
      </c>
      <c r="F11" s="634">
        <v>213510.55</v>
      </c>
      <c r="G11" s="634">
        <v>-5.23</v>
      </c>
      <c r="H11" s="634">
        <v>12.02</v>
      </c>
      <c r="I11" s="634">
        <v>-10.38</v>
      </c>
      <c r="J11" s="634">
        <v>-10.38</v>
      </c>
      <c r="K11" s="634">
        <v>786.01</v>
      </c>
      <c r="L11" s="634">
        <v>863.52</v>
      </c>
      <c r="M11" s="634">
        <v>676.24</v>
      </c>
      <c r="N11" s="634">
        <v>676.24</v>
      </c>
      <c r="R11" s="637">
        <v>9</v>
      </c>
      <c r="S11" s="637" t="s">
        <v>681</v>
      </c>
      <c r="T11" s="637" t="s">
        <v>563</v>
      </c>
    </row>
    <row r="12" spans="1:22">
      <c r="A12" s="319" t="s">
        <v>108</v>
      </c>
      <c r="B12" s="634">
        <v>1025.52</v>
      </c>
      <c r="C12" s="634">
        <v>86.32</v>
      </c>
      <c r="D12" s="634">
        <v>98.96</v>
      </c>
      <c r="E12" s="634">
        <v>95.38</v>
      </c>
      <c r="F12" s="634">
        <v>95.38</v>
      </c>
      <c r="G12" s="634">
        <v>26.47</v>
      </c>
      <c r="H12" s="634">
        <v>9.7100000000000009</v>
      </c>
      <c r="I12" s="634">
        <v>10.5</v>
      </c>
      <c r="J12" s="634">
        <v>10.5</v>
      </c>
      <c r="K12" s="634">
        <v>0.3</v>
      </c>
      <c r="L12" s="634">
        <v>0.34</v>
      </c>
      <c r="M12" s="634">
        <v>0.3</v>
      </c>
      <c r="N12" s="634">
        <v>0.3</v>
      </c>
      <c r="R12" s="637">
        <v>10</v>
      </c>
      <c r="S12" s="637" t="s">
        <v>664</v>
      </c>
      <c r="T12" s="637" t="s">
        <v>564</v>
      </c>
    </row>
    <row r="13" spans="1:22">
      <c r="A13" s="319" t="s">
        <v>51</v>
      </c>
      <c r="B13" s="634">
        <v>438913.11</v>
      </c>
      <c r="C13" s="634">
        <v>35277.78</v>
      </c>
      <c r="D13" s="634">
        <v>45971.33</v>
      </c>
      <c r="E13" s="634">
        <v>43925.86</v>
      </c>
      <c r="F13" s="634">
        <v>43925.86</v>
      </c>
      <c r="G13" s="634">
        <v>24.66</v>
      </c>
      <c r="H13" s="634">
        <v>29.01</v>
      </c>
      <c r="I13" s="634">
        <v>24.51</v>
      </c>
      <c r="J13" s="634">
        <v>24.51</v>
      </c>
      <c r="K13" s="634">
        <v>129.22999999999999</v>
      </c>
      <c r="L13" s="634">
        <v>158.91</v>
      </c>
      <c r="M13" s="634">
        <v>139.12</v>
      </c>
      <c r="N13" s="634">
        <v>139.12</v>
      </c>
      <c r="R13" s="637">
        <v>11</v>
      </c>
      <c r="S13" s="637" t="s">
        <v>665</v>
      </c>
      <c r="T13" s="637" t="s">
        <v>565</v>
      </c>
    </row>
    <row r="14" spans="1:22">
      <c r="A14" s="319" t="s">
        <v>109</v>
      </c>
      <c r="B14" s="634">
        <v>2944.06</v>
      </c>
      <c r="C14" s="634">
        <v>288.68</v>
      </c>
      <c r="D14" s="634">
        <v>263.77999999999997</v>
      </c>
      <c r="E14" s="634">
        <v>216.91</v>
      </c>
      <c r="F14" s="634">
        <v>216.91</v>
      </c>
      <c r="G14" s="634">
        <v>-8.02</v>
      </c>
      <c r="H14" s="634">
        <v>-4.0199999999999996</v>
      </c>
      <c r="I14" s="634">
        <v>-24.86</v>
      </c>
      <c r="J14" s="634">
        <v>-24.86</v>
      </c>
      <c r="K14" s="634">
        <v>0.87</v>
      </c>
      <c r="L14" s="634">
        <v>0.91</v>
      </c>
      <c r="M14" s="634">
        <v>0.69</v>
      </c>
      <c r="N14" s="634">
        <v>0.69</v>
      </c>
      <c r="R14" s="637">
        <v>12</v>
      </c>
      <c r="S14" s="637" t="s">
        <v>684</v>
      </c>
      <c r="T14" s="637" t="s">
        <v>566</v>
      </c>
      <c r="V14" s="641" t="s">
        <v>698</v>
      </c>
    </row>
    <row r="15" spans="1:22">
      <c r="A15" s="319" t="s">
        <v>51</v>
      </c>
      <c r="B15" s="634">
        <v>1477998.2</v>
      </c>
      <c r="C15" s="634">
        <v>136612.62</v>
      </c>
      <c r="D15" s="634">
        <v>139776</v>
      </c>
      <c r="E15" s="634">
        <v>114459.88</v>
      </c>
      <c r="F15" s="634">
        <v>114459.88</v>
      </c>
      <c r="G15" s="634">
        <v>-15.96</v>
      </c>
      <c r="H15" s="634">
        <v>8.93</v>
      </c>
      <c r="I15" s="634">
        <v>-16.22</v>
      </c>
      <c r="J15" s="634">
        <v>-16.22</v>
      </c>
      <c r="K15" s="634">
        <v>435.17</v>
      </c>
      <c r="L15" s="634">
        <v>483.18</v>
      </c>
      <c r="M15" s="634">
        <v>362.52</v>
      </c>
      <c r="N15" s="634">
        <v>362.52</v>
      </c>
    </row>
    <row r="16" spans="1:22">
      <c r="A16" s="319" t="s">
        <v>110</v>
      </c>
      <c r="B16" s="634">
        <v>2702.25</v>
      </c>
      <c r="C16" s="634">
        <v>255.89</v>
      </c>
      <c r="D16" s="634">
        <v>244.05</v>
      </c>
      <c r="E16" s="634">
        <v>198.29</v>
      </c>
      <c r="F16" s="634">
        <v>198.29</v>
      </c>
      <c r="G16" s="634">
        <v>-7.85</v>
      </c>
      <c r="H16" s="634">
        <v>-2.67</v>
      </c>
      <c r="I16" s="634">
        <v>-22.51</v>
      </c>
      <c r="J16" s="634">
        <v>-22.51</v>
      </c>
      <c r="K16" s="634">
        <v>0.8</v>
      </c>
      <c r="L16" s="634">
        <v>0.84</v>
      </c>
      <c r="M16" s="634">
        <v>0.63</v>
      </c>
      <c r="N16" s="634">
        <v>0.63</v>
      </c>
    </row>
    <row r="17" spans="1:14">
      <c r="A17" s="319" t="s">
        <v>51</v>
      </c>
      <c r="B17" s="634">
        <v>1362506.78</v>
      </c>
      <c r="C17" s="634">
        <v>121829.6</v>
      </c>
      <c r="D17" s="634">
        <v>130087.4</v>
      </c>
      <c r="E17" s="634">
        <v>105203.53</v>
      </c>
      <c r="F17" s="634">
        <v>105203.53</v>
      </c>
      <c r="G17" s="634">
        <v>-15.85</v>
      </c>
      <c r="H17" s="634">
        <v>10.94</v>
      </c>
      <c r="I17" s="634">
        <v>-13.65</v>
      </c>
      <c r="J17" s="634">
        <v>-13.65</v>
      </c>
      <c r="K17" s="634">
        <v>401.17</v>
      </c>
      <c r="L17" s="634">
        <v>449.69</v>
      </c>
      <c r="M17" s="634">
        <v>333.21</v>
      </c>
      <c r="N17" s="634">
        <v>333.21</v>
      </c>
    </row>
    <row r="18" spans="1:14">
      <c r="A18" s="319" t="s">
        <v>111</v>
      </c>
      <c r="B18" s="634">
        <v>241.82</v>
      </c>
      <c r="C18" s="634">
        <v>32.78</v>
      </c>
      <c r="D18" s="634">
        <v>19.73</v>
      </c>
      <c r="E18" s="634">
        <v>18.61</v>
      </c>
      <c r="F18" s="634">
        <v>18.61</v>
      </c>
      <c r="G18" s="634">
        <v>-9.93</v>
      </c>
      <c r="H18" s="634">
        <v>-18.03</v>
      </c>
      <c r="I18" s="634">
        <v>-43.23</v>
      </c>
      <c r="J18" s="634">
        <v>-43.23</v>
      </c>
      <c r="K18" s="634">
        <v>7.0000000000000007E-2</v>
      </c>
      <c r="L18" s="634">
        <v>7.0000000000000007E-2</v>
      </c>
      <c r="M18" s="634">
        <v>0.06</v>
      </c>
      <c r="N18" s="634">
        <v>0.06</v>
      </c>
    </row>
    <row r="19" spans="1:14">
      <c r="A19" s="319" t="s">
        <v>51</v>
      </c>
      <c r="B19" s="634">
        <v>115491.41</v>
      </c>
      <c r="C19" s="634">
        <v>14783.01</v>
      </c>
      <c r="D19" s="634">
        <v>9688.6</v>
      </c>
      <c r="E19" s="634">
        <v>9256.35</v>
      </c>
      <c r="F19" s="634">
        <v>9256.35</v>
      </c>
      <c r="G19" s="634">
        <v>-17.14</v>
      </c>
      <c r="H19" s="634">
        <v>-12.38</v>
      </c>
      <c r="I19" s="634">
        <v>-37.39</v>
      </c>
      <c r="J19" s="634">
        <v>-37.39</v>
      </c>
      <c r="K19" s="634">
        <v>34</v>
      </c>
      <c r="L19" s="634">
        <v>33.49</v>
      </c>
      <c r="M19" s="634">
        <v>29.32</v>
      </c>
      <c r="N19" s="634">
        <v>29.32</v>
      </c>
    </row>
    <row r="20" spans="1:14">
      <c r="A20" s="319" t="s">
        <v>112</v>
      </c>
      <c r="B20" s="634">
        <v>1016.28</v>
      </c>
      <c r="C20" s="634">
        <v>97.83</v>
      </c>
      <c r="D20" s="634">
        <v>81.540000000000006</v>
      </c>
      <c r="E20" s="634">
        <v>68.62</v>
      </c>
      <c r="F20" s="634">
        <v>68.62</v>
      </c>
      <c r="G20" s="634">
        <v>7.79</v>
      </c>
      <c r="H20" s="634">
        <v>-6.45</v>
      </c>
      <c r="I20" s="634">
        <v>-29.86</v>
      </c>
      <c r="J20" s="634">
        <v>-29.86</v>
      </c>
      <c r="K20" s="634">
        <v>0.3</v>
      </c>
      <c r="L20" s="634">
        <v>0.28000000000000003</v>
      </c>
      <c r="M20" s="634">
        <v>0.22</v>
      </c>
      <c r="N20" s="634">
        <v>0.22</v>
      </c>
    </row>
    <row r="21" spans="1:14">
      <c r="A21" s="319" t="s">
        <v>51</v>
      </c>
      <c r="B21" s="634">
        <v>734026.79</v>
      </c>
      <c r="C21" s="634">
        <v>64466.42</v>
      </c>
      <c r="D21" s="634">
        <v>62100.76</v>
      </c>
      <c r="E21" s="634">
        <v>52829.4</v>
      </c>
      <c r="F21" s="634">
        <v>52829.4</v>
      </c>
      <c r="G21" s="634">
        <v>8.16</v>
      </c>
      <c r="H21" s="634">
        <v>9.15</v>
      </c>
      <c r="I21" s="634">
        <v>-18.05</v>
      </c>
      <c r="J21" s="634">
        <v>-18.05</v>
      </c>
      <c r="K21" s="634">
        <v>216.12</v>
      </c>
      <c r="L21" s="634">
        <v>214.67</v>
      </c>
      <c r="M21" s="634">
        <v>167.32</v>
      </c>
      <c r="N21" s="634">
        <v>167.32</v>
      </c>
    </row>
    <row r="22" spans="1:14">
      <c r="A22" s="319" t="s">
        <v>113</v>
      </c>
      <c r="B22" s="634">
        <v>27.56</v>
      </c>
      <c r="C22" s="634">
        <v>2.85</v>
      </c>
      <c r="D22" s="634">
        <v>2.62</v>
      </c>
      <c r="E22" s="634">
        <v>3.16</v>
      </c>
      <c r="F22" s="634">
        <v>3.16</v>
      </c>
      <c r="G22" s="634">
        <v>-27.24</v>
      </c>
      <c r="H22" s="634">
        <v>-18.89</v>
      </c>
      <c r="I22" s="634">
        <v>10.88</v>
      </c>
      <c r="J22" s="634">
        <v>10.88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18619.77</v>
      </c>
      <c r="C23" s="634">
        <v>1884.17</v>
      </c>
      <c r="D23" s="634">
        <v>1956.05</v>
      </c>
      <c r="E23" s="634">
        <v>2295.41</v>
      </c>
      <c r="F23" s="634">
        <v>2295.41</v>
      </c>
      <c r="G23" s="634">
        <v>-32.619999999999997</v>
      </c>
      <c r="H23" s="634">
        <v>-9.16</v>
      </c>
      <c r="I23" s="634">
        <v>21.83</v>
      </c>
      <c r="J23" s="634">
        <v>21.83</v>
      </c>
      <c r="K23" s="634">
        <v>5.48</v>
      </c>
      <c r="L23" s="634">
        <v>6.76</v>
      </c>
      <c r="M23" s="634">
        <v>7.27</v>
      </c>
      <c r="N23" s="634">
        <v>7.27</v>
      </c>
    </row>
    <row r="24" spans="1:14">
      <c r="A24" s="319" t="s">
        <v>53</v>
      </c>
      <c r="B24" s="634">
        <v>2888.7</v>
      </c>
      <c r="C24" s="634">
        <v>233.3</v>
      </c>
      <c r="D24" s="634">
        <v>192.82</v>
      </c>
      <c r="E24" s="634">
        <v>183.45</v>
      </c>
      <c r="F24" s="634">
        <v>183.45</v>
      </c>
      <c r="G24" s="634">
        <v>-8.1999999999999993</v>
      </c>
      <c r="H24" s="634">
        <v>-3.99</v>
      </c>
      <c r="I24" s="634">
        <v>-21.37</v>
      </c>
      <c r="J24" s="634">
        <v>-21.37</v>
      </c>
      <c r="K24" s="634">
        <v>0.85</v>
      </c>
      <c r="L24" s="634">
        <v>0.67</v>
      </c>
      <c r="M24" s="634">
        <v>0.57999999999999996</v>
      </c>
      <c r="N24" s="634">
        <v>0.57999999999999996</v>
      </c>
    </row>
    <row r="25" spans="1:14">
      <c r="A25" s="319" t="s">
        <v>51</v>
      </c>
      <c r="B25" s="634">
        <v>8253601.3499999996</v>
      </c>
      <c r="C25" s="634">
        <v>626515.27</v>
      </c>
      <c r="D25" s="634">
        <v>427814.14</v>
      </c>
      <c r="E25" s="634">
        <v>386558.53</v>
      </c>
      <c r="F25" s="634">
        <v>386558.53</v>
      </c>
      <c r="G25" s="634">
        <v>26.5</v>
      </c>
      <c r="H25" s="634">
        <v>1.17</v>
      </c>
      <c r="I25" s="634">
        <v>-38.299999999999997</v>
      </c>
      <c r="J25" s="634">
        <v>-38.299999999999997</v>
      </c>
      <c r="K25" s="634">
        <v>2430.14</v>
      </c>
      <c r="L25" s="634">
        <v>1478.87</v>
      </c>
      <c r="M25" s="634">
        <v>1224.33</v>
      </c>
      <c r="N25" s="634">
        <v>1224.33</v>
      </c>
    </row>
    <row r="26" spans="1:14">
      <c r="A26" s="319" t="s">
        <v>114</v>
      </c>
      <c r="B26" s="634">
        <v>782.92</v>
      </c>
      <c r="C26" s="634">
        <v>49.71</v>
      </c>
      <c r="D26" s="634">
        <v>23.85</v>
      </c>
      <c r="E26" s="634">
        <v>20.45</v>
      </c>
      <c r="F26" s="634">
        <v>20.45</v>
      </c>
      <c r="G26" s="634">
        <v>58.2</v>
      </c>
      <c r="H26" s="634">
        <v>96.94</v>
      </c>
      <c r="I26" s="634">
        <v>-58.86</v>
      </c>
      <c r="J26" s="634">
        <v>-58.86</v>
      </c>
      <c r="K26" s="634">
        <v>0.23</v>
      </c>
      <c r="L26" s="634">
        <v>0.08</v>
      </c>
      <c r="M26" s="634">
        <v>0.06</v>
      </c>
      <c r="N26" s="634">
        <v>0.06</v>
      </c>
    </row>
    <row r="27" spans="1:14">
      <c r="A27" s="319" t="s">
        <v>51</v>
      </c>
      <c r="B27" s="634">
        <v>4094782.55</v>
      </c>
      <c r="C27" s="634">
        <v>270857.75</v>
      </c>
      <c r="D27" s="634">
        <v>111952.85</v>
      </c>
      <c r="E27" s="634">
        <v>96461.29</v>
      </c>
      <c r="F27" s="634">
        <v>96461.29</v>
      </c>
      <c r="G27" s="634">
        <v>95.68</v>
      </c>
      <c r="H27" s="634">
        <v>75.849999999999994</v>
      </c>
      <c r="I27" s="634">
        <v>-64.39</v>
      </c>
      <c r="J27" s="634">
        <v>-64.39</v>
      </c>
      <c r="K27" s="634">
        <v>1205.6400000000001</v>
      </c>
      <c r="L27" s="634">
        <v>387</v>
      </c>
      <c r="M27" s="634">
        <v>305.52</v>
      </c>
      <c r="N27" s="634">
        <v>305.52</v>
      </c>
    </row>
    <row r="28" spans="1:14">
      <c r="A28" s="319" t="s">
        <v>115</v>
      </c>
      <c r="B28" s="634">
        <v>1168.78</v>
      </c>
      <c r="C28" s="634">
        <v>109.26</v>
      </c>
      <c r="D28" s="634">
        <v>95.6</v>
      </c>
      <c r="E28" s="634">
        <v>87.06</v>
      </c>
      <c r="F28" s="634">
        <v>87.06</v>
      </c>
      <c r="G28" s="634">
        <v>-28.93</v>
      </c>
      <c r="H28" s="634">
        <v>-17.59</v>
      </c>
      <c r="I28" s="634">
        <v>-20.32</v>
      </c>
      <c r="J28" s="634">
        <v>-20.32</v>
      </c>
      <c r="K28" s="634">
        <v>0.34</v>
      </c>
      <c r="L28" s="634">
        <v>0.33</v>
      </c>
      <c r="M28" s="634">
        <v>0.28000000000000003</v>
      </c>
      <c r="N28" s="634">
        <v>0.28000000000000003</v>
      </c>
    </row>
    <row r="29" spans="1:14">
      <c r="A29" s="319" t="s">
        <v>51</v>
      </c>
      <c r="B29" s="634">
        <v>2892607.57</v>
      </c>
      <c r="C29" s="634">
        <v>268376.08</v>
      </c>
      <c r="D29" s="634">
        <v>224820.16</v>
      </c>
      <c r="E29" s="634">
        <v>195027.61</v>
      </c>
      <c r="F29" s="634">
        <v>195027.61</v>
      </c>
      <c r="G29" s="634">
        <v>-9.77</v>
      </c>
      <c r="H29" s="634">
        <v>-16.63</v>
      </c>
      <c r="I29" s="634">
        <v>-27.33</v>
      </c>
      <c r="J29" s="634">
        <v>-27.33</v>
      </c>
      <c r="K29" s="634">
        <v>851.68</v>
      </c>
      <c r="L29" s="634">
        <v>777.16</v>
      </c>
      <c r="M29" s="634">
        <v>617.70000000000005</v>
      </c>
      <c r="N29" s="634">
        <v>617.70000000000005</v>
      </c>
    </row>
    <row r="30" spans="1:14">
      <c r="A30" s="319" t="s">
        <v>54</v>
      </c>
      <c r="B30" s="634">
        <v>30765.05</v>
      </c>
      <c r="C30" s="634">
        <v>1983.44</v>
      </c>
      <c r="D30" s="634">
        <v>2276.83</v>
      </c>
      <c r="E30" s="634">
        <v>2160.89</v>
      </c>
      <c r="F30" s="634">
        <v>2160.89</v>
      </c>
      <c r="G30" s="634">
        <v>7.21</v>
      </c>
      <c r="H30" s="634">
        <v>8.82</v>
      </c>
      <c r="I30" s="634">
        <v>8.9499999999999993</v>
      </c>
      <c r="J30" s="634">
        <v>8.9499999999999993</v>
      </c>
      <c r="K30" s="634">
        <v>9.06</v>
      </c>
      <c r="L30" s="634">
        <v>7.87</v>
      </c>
      <c r="M30" s="634">
        <v>6.84</v>
      </c>
      <c r="N30" s="634">
        <v>6.84</v>
      </c>
    </row>
    <row r="31" spans="1:14">
      <c r="A31" s="319" t="s">
        <v>55</v>
      </c>
      <c r="B31" s="634">
        <v>5353.6</v>
      </c>
      <c r="C31" s="634">
        <v>407.11</v>
      </c>
      <c r="D31" s="634">
        <v>466.96</v>
      </c>
      <c r="E31" s="634">
        <v>391.07</v>
      </c>
      <c r="F31" s="634">
        <v>391.07</v>
      </c>
      <c r="G31" s="634">
        <v>-0.68</v>
      </c>
      <c r="H31" s="634">
        <v>2.4</v>
      </c>
      <c r="I31" s="634">
        <v>-3.94</v>
      </c>
      <c r="J31" s="634">
        <v>-3.94</v>
      </c>
      <c r="K31" s="634">
        <v>1.58</v>
      </c>
      <c r="L31" s="634">
        <v>1.61</v>
      </c>
      <c r="M31" s="634">
        <v>1.24</v>
      </c>
      <c r="N31" s="634">
        <v>1.24</v>
      </c>
    </row>
    <row r="32" spans="1:14">
      <c r="A32" s="319" t="s">
        <v>116</v>
      </c>
      <c r="B32" s="634">
        <v>4322.62</v>
      </c>
      <c r="C32" s="634">
        <v>353.15</v>
      </c>
      <c r="D32" s="634">
        <v>378.29</v>
      </c>
      <c r="E32" s="634">
        <v>318.7</v>
      </c>
      <c r="F32" s="634">
        <v>318.7</v>
      </c>
      <c r="G32" s="634">
        <v>-3.24</v>
      </c>
      <c r="H32" s="634">
        <v>1.07</v>
      </c>
      <c r="I32" s="634">
        <v>-9.76</v>
      </c>
      <c r="J32" s="634">
        <v>-9.76</v>
      </c>
      <c r="K32" s="634">
        <v>1.27</v>
      </c>
      <c r="L32" s="634">
        <v>1.31</v>
      </c>
      <c r="M32" s="634">
        <v>1.01</v>
      </c>
      <c r="N32" s="634">
        <v>1.01</v>
      </c>
    </row>
    <row r="33" spans="1:14">
      <c r="A33" s="319" t="s">
        <v>56</v>
      </c>
      <c r="B33" s="634">
        <v>2338.13</v>
      </c>
      <c r="C33" s="634">
        <v>188.74</v>
      </c>
      <c r="D33" s="634">
        <v>205.89</v>
      </c>
      <c r="E33" s="634">
        <v>166.82</v>
      </c>
      <c r="F33" s="634">
        <v>166.82</v>
      </c>
      <c r="G33" s="634">
        <v>-0.27</v>
      </c>
      <c r="H33" s="634">
        <v>4.72</v>
      </c>
      <c r="I33" s="634">
        <v>-11.61</v>
      </c>
      <c r="J33" s="634">
        <v>-11.61</v>
      </c>
      <c r="K33" s="634">
        <v>0.69</v>
      </c>
      <c r="L33" s="634">
        <v>0.71</v>
      </c>
      <c r="M33" s="634">
        <v>0.53</v>
      </c>
      <c r="N33" s="634">
        <v>0.53</v>
      </c>
    </row>
    <row r="34" spans="1:14">
      <c r="A34" s="319" t="s">
        <v>51</v>
      </c>
      <c r="B34" s="634">
        <v>542810.01</v>
      </c>
      <c r="C34" s="634">
        <v>45029.919999999998</v>
      </c>
      <c r="D34" s="634">
        <v>48235.48</v>
      </c>
      <c r="E34" s="634">
        <v>38372.410000000003</v>
      </c>
      <c r="F34" s="634">
        <v>38372.410000000003</v>
      </c>
      <c r="G34" s="634">
        <v>-1.07</v>
      </c>
      <c r="H34" s="634">
        <v>4.37</v>
      </c>
      <c r="I34" s="634">
        <v>-14.78</v>
      </c>
      <c r="J34" s="634">
        <v>-14.78</v>
      </c>
      <c r="K34" s="634">
        <v>159.82</v>
      </c>
      <c r="L34" s="634">
        <v>166.74</v>
      </c>
      <c r="M34" s="634">
        <v>121.54</v>
      </c>
      <c r="N34" s="634">
        <v>121.54</v>
      </c>
    </row>
    <row r="35" spans="1:14">
      <c r="A35" s="319" t="s">
        <v>57</v>
      </c>
      <c r="B35" s="634">
        <v>1030.98</v>
      </c>
      <c r="C35" s="634">
        <v>53.96</v>
      </c>
      <c r="D35" s="634">
        <v>88.66</v>
      </c>
      <c r="E35" s="634">
        <v>72.37</v>
      </c>
      <c r="F35" s="634">
        <v>72.37</v>
      </c>
      <c r="G35" s="634">
        <v>11.69</v>
      </c>
      <c r="H35" s="634">
        <v>8.4700000000000006</v>
      </c>
      <c r="I35" s="634">
        <v>34.119999999999997</v>
      </c>
      <c r="J35" s="634">
        <v>34.119999999999997</v>
      </c>
      <c r="K35" s="634">
        <v>0.3</v>
      </c>
      <c r="L35" s="634">
        <v>0.31</v>
      </c>
      <c r="M35" s="634">
        <v>0.23</v>
      </c>
      <c r="N35" s="634">
        <v>0.23</v>
      </c>
    </row>
    <row r="36" spans="1:14">
      <c r="A36" s="319" t="s">
        <v>51</v>
      </c>
      <c r="B36" s="634">
        <v>112983.94</v>
      </c>
      <c r="C36" s="634">
        <v>6713.52</v>
      </c>
      <c r="D36" s="634">
        <v>9206.83</v>
      </c>
      <c r="E36" s="634">
        <v>8049.36</v>
      </c>
      <c r="F36" s="634">
        <v>8049.36</v>
      </c>
      <c r="G36" s="634">
        <v>1.1599999999999999</v>
      </c>
      <c r="H36" s="634">
        <v>-0.71</v>
      </c>
      <c r="I36" s="634">
        <v>19.899999999999999</v>
      </c>
      <c r="J36" s="634">
        <v>19.899999999999999</v>
      </c>
      <c r="K36" s="634">
        <v>33.270000000000003</v>
      </c>
      <c r="L36" s="634">
        <v>31.83</v>
      </c>
      <c r="M36" s="634">
        <v>25.49</v>
      </c>
      <c r="N36" s="634">
        <v>25.49</v>
      </c>
    </row>
    <row r="37" spans="1:14">
      <c r="A37" s="319" t="s">
        <v>58</v>
      </c>
      <c r="B37" s="634">
        <v>9826.34</v>
      </c>
      <c r="C37" s="634">
        <v>488.81</v>
      </c>
      <c r="D37" s="634">
        <v>636</v>
      </c>
      <c r="E37" s="634">
        <v>658.49</v>
      </c>
      <c r="F37" s="634">
        <v>658.49</v>
      </c>
      <c r="G37" s="634">
        <v>3.81</v>
      </c>
      <c r="H37" s="634">
        <v>12.58</v>
      </c>
      <c r="I37" s="634">
        <v>34.71</v>
      </c>
      <c r="J37" s="634">
        <v>34.71</v>
      </c>
      <c r="K37" s="634">
        <v>2.89</v>
      </c>
      <c r="L37" s="634">
        <v>2.2000000000000002</v>
      </c>
      <c r="M37" s="634">
        <v>2.09</v>
      </c>
      <c r="N37" s="634">
        <v>2.09</v>
      </c>
    </row>
    <row r="38" spans="1:14">
      <c r="A38" s="319" t="s">
        <v>51</v>
      </c>
      <c r="B38" s="634">
        <v>5005708.2699999996</v>
      </c>
      <c r="C38" s="634">
        <v>335283.59000000003</v>
      </c>
      <c r="D38" s="634">
        <v>389754.11</v>
      </c>
      <c r="E38" s="634">
        <v>369940.17</v>
      </c>
      <c r="F38" s="634">
        <v>369940.17</v>
      </c>
      <c r="G38" s="634">
        <v>9.6</v>
      </c>
      <c r="H38" s="634">
        <v>8.59</v>
      </c>
      <c r="I38" s="634">
        <v>10.34</v>
      </c>
      <c r="J38" s="634">
        <v>10.34</v>
      </c>
      <c r="K38" s="634">
        <v>1473.85</v>
      </c>
      <c r="L38" s="634">
        <v>1347.3</v>
      </c>
      <c r="M38" s="634">
        <v>1171.7</v>
      </c>
      <c r="N38" s="634">
        <v>1171.7</v>
      </c>
    </row>
    <row r="39" spans="1:14">
      <c r="A39" s="319" t="s">
        <v>59</v>
      </c>
      <c r="B39" s="634">
        <v>4588.1499999999996</v>
      </c>
      <c r="C39" s="634">
        <v>384.21</v>
      </c>
      <c r="D39" s="634">
        <v>373.4</v>
      </c>
      <c r="E39" s="634">
        <v>388.07</v>
      </c>
      <c r="F39" s="634">
        <v>388.07</v>
      </c>
      <c r="G39" s="634">
        <v>6.36</v>
      </c>
      <c r="H39" s="634">
        <v>14.62</v>
      </c>
      <c r="I39" s="634">
        <v>1</v>
      </c>
      <c r="J39" s="634">
        <v>1</v>
      </c>
      <c r="K39" s="634">
        <v>1.35</v>
      </c>
      <c r="L39" s="634">
        <v>1.29</v>
      </c>
      <c r="M39" s="634">
        <v>1.23</v>
      </c>
      <c r="N39" s="634">
        <v>1.23</v>
      </c>
    </row>
    <row r="40" spans="1:14">
      <c r="A40" s="319" t="s">
        <v>51</v>
      </c>
      <c r="B40" s="634">
        <v>1207989.99</v>
      </c>
      <c r="C40" s="634">
        <v>101862.68</v>
      </c>
      <c r="D40" s="634">
        <v>99251.19</v>
      </c>
      <c r="E40" s="634">
        <v>111247.55</v>
      </c>
      <c r="F40" s="634">
        <v>111247.55</v>
      </c>
      <c r="G40" s="634">
        <v>4.92</v>
      </c>
      <c r="H40" s="634">
        <v>15.56</v>
      </c>
      <c r="I40" s="634">
        <v>9.2100000000000009</v>
      </c>
      <c r="J40" s="634">
        <v>9.2100000000000009</v>
      </c>
      <c r="K40" s="634">
        <v>355.67</v>
      </c>
      <c r="L40" s="634">
        <v>343.09</v>
      </c>
      <c r="M40" s="634">
        <v>352.35</v>
      </c>
      <c r="N40" s="634">
        <v>352.35</v>
      </c>
    </row>
    <row r="41" spans="1:14">
      <c r="A41" s="319" t="s">
        <v>60</v>
      </c>
      <c r="B41" s="634">
        <v>11.03</v>
      </c>
      <c r="C41" s="634">
        <v>0.72</v>
      </c>
      <c r="D41" s="634">
        <v>0.67</v>
      </c>
      <c r="E41" s="634">
        <v>0.73</v>
      </c>
      <c r="F41" s="634">
        <v>0.73</v>
      </c>
      <c r="G41" s="634">
        <v>19.89</v>
      </c>
      <c r="H41" s="634">
        <v>-28.72</v>
      </c>
      <c r="I41" s="634">
        <v>1.39</v>
      </c>
      <c r="J41" s="634">
        <v>1.39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3511.98</v>
      </c>
      <c r="C42" s="634">
        <v>220.7</v>
      </c>
      <c r="D42" s="634">
        <v>195.22</v>
      </c>
      <c r="E42" s="634">
        <v>262.02999999999997</v>
      </c>
      <c r="F42" s="634">
        <v>262.02999999999997</v>
      </c>
      <c r="G42" s="634">
        <v>2.5099999999999998</v>
      </c>
      <c r="H42" s="634">
        <v>-41.63</v>
      </c>
      <c r="I42" s="634">
        <v>18.73</v>
      </c>
      <c r="J42" s="634">
        <v>18.73</v>
      </c>
      <c r="K42" s="634">
        <v>1.03</v>
      </c>
      <c r="L42" s="634">
        <v>0.67</v>
      </c>
      <c r="M42" s="634">
        <v>0.83</v>
      </c>
      <c r="N42" s="634">
        <v>0.83</v>
      </c>
    </row>
    <row r="43" spans="1:14">
      <c r="A43" s="319" t="s">
        <v>117</v>
      </c>
      <c r="B43" s="634">
        <v>34.049999999999997</v>
      </c>
      <c r="C43" s="634">
        <v>1.43</v>
      </c>
      <c r="D43" s="634">
        <v>3.81</v>
      </c>
      <c r="E43" s="634">
        <v>3.04</v>
      </c>
      <c r="F43" s="634">
        <v>3.04</v>
      </c>
      <c r="G43" s="634">
        <v>12.38</v>
      </c>
      <c r="H43" s="634">
        <v>35.590000000000003</v>
      </c>
      <c r="I43" s="634">
        <v>112.59</v>
      </c>
      <c r="J43" s="634">
        <v>112.59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9944.4699999999993</v>
      </c>
      <c r="C44" s="634">
        <v>399.21</v>
      </c>
      <c r="D44" s="634">
        <v>1183.47</v>
      </c>
      <c r="E44" s="634">
        <v>898.93</v>
      </c>
      <c r="F44" s="634">
        <v>898.93</v>
      </c>
      <c r="G44" s="634">
        <v>26.39</v>
      </c>
      <c r="H44" s="634">
        <v>48.27</v>
      </c>
      <c r="I44" s="634">
        <v>125.18</v>
      </c>
      <c r="J44" s="634">
        <v>125.18</v>
      </c>
      <c r="K44" s="634">
        <v>2.93</v>
      </c>
      <c r="L44" s="634">
        <v>4.09</v>
      </c>
      <c r="M44" s="634">
        <v>2.85</v>
      </c>
      <c r="N44" s="634">
        <v>2.85</v>
      </c>
    </row>
    <row r="45" spans="1:14">
      <c r="A45" s="319" t="s">
        <v>118</v>
      </c>
      <c r="B45" s="634">
        <v>10951.89</v>
      </c>
      <c r="C45" s="634">
        <v>701.17</v>
      </c>
      <c r="D45" s="634">
        <v>795.99</v>
      </c>
      <c r="E45" s="634">
        <v>719.49</v>
      </c>
      <c r="F45" s="634">
        <v>719.49</v>
      </c>
      <c r="G45" s="634">
        <v>15.45</v>
      </c>
      <c r="H45" s="634">
        <v>7.31</v>
      </c>
      <c r="I45" s="634">
        <v>2.61</v>
      </c>
      <c r="J45" s="634">
        <v>2.61</v>
      </c>
      <c r="K45" s="634">
        <v>3.22</v>
      </c>
      <c r="L45" s="634">
        <v>2.75</v>
      </c>
      <c r="M45" s="634">
        <v>2.2799999999999998</v>
      </c>
      <c r="N45" s="634">
        <v>2.2799999999999998</v>
      </c>
    </row>
    <row r="46" spans="1:14">
      <c r="A46" s="319" t="s">
        <v>51</v>
      </c>
      <c r="B46" s="634">
        <v>5162068.3099999996</v>
      </c>
      <c r="C46" s="634">
        <v>289121.39</v>
      </c>
      <c r="D46" s="634">
        <v>286360.46000000002</v>
      </c>
      <c r="E46" s="634">
        <v>245927.72</v>
      </c>
      <c r="F46" s="634">
        <v>245927.72</v>
      </c>
      <c r="G46" s="634">
        <v>32.799999999999997</v>
      </c>
      <c r="H46" s="634">
        <v>15.95</v>
      </c>
      <c r="I46" s="634">
        <v>-14.94</v>
      </c>
      <c r="J46" s="634">
        <v>-14.94</v>
      </c>
      <c r="K46" s="634">
        <v>1519.89</v>
      </c>
      <c r="L46" s="634">
        <v>989.89</v>
      </c>
      <c r="M46" s="634">
        <v>778.92</v>
      </c>
      <c r="N46" s="634">
        <v>778.92</v>
      </c>
    </row>
    <row r="47" spans="1:14">
      <c r="A47" s="319" t="s">
        <v>61</v>
      </c>
      <c r="B47" s="634">
        <v>3276.26</v>
      </c>
      <c r="C47" s="634">
        <v>240.31</v>
      </c>
      <c r="D47" s="634">
        <v>292.69</v>
      </c>
      <c r="E47" s="634">
        <v>259.95</v>
      </c>
      <c r="F47" s="634">
        <v>259.95</v>
      </c>
      <c r="G47" s="634">
        <v>8.15</v>
      </c>
      <c r="H47" s="634">
        <v>18.420000000000002</v>
      </c>
      <c r="I47" s="634">
        <v>8.17</v>
      </c>
      <c r="J47" s="634">
        <v>8.17</v>
      </c>
      <c r="K47" s="634">
        <v>0.96</v>
      </c>
      <c r="L47" s="634">
        <v>1.01</v>
      </c>
      <c r="M47" s="634">
        <v>0.82</v>
      </c>
      <c r="N47" s="634">
        <v>0.82</v>
      </c>
    </row>
    <row r="48" spans="1:14">
      <c r="A48" s="319" t="s">
        <v>51</v>
      </c>
      <c r="B48" s="634">
        <v>1100745.72</v>
      </c>
      <c r="C48" s="634">
        <v>84196.25</v>
      </c>
      <c r="D48" s="634">
        <v>93114.43</v>
      </c>
      <c r="E48" s="634">
        <v>84593.73</v>
      </c>
      <c r="F48" s="634">
        <v>84593.73</v>
      </c>
      <c r="G48" s="634">
        <v>2.65</v>
      </c>
      <c r="H48" s="634">
        <v>9.67</v>
      </c>
      <c r="I48" s="634">
        <v>0.47</v>
      </c>
      <c r="J48" s="634">
        <v>0.47</v>
      </c>
      <c r="K48" s="634">
        <v>324.10000000000002</v>
      </c>
      <c r="L48" s="634">
        <v>321.88</v>
      </c>
      <c r="M48" s="634">
        <v>267.93</v>
      </c>
      <c r="N48" s="634">
        <v>267.93</v>
      </c>
    </row>
    <row r="49" spans="1:14">
      <c r="A49" s="319" t="s">
        <v>62</v>
      </c>
      <c r="B49" s="634">
        <v>2903.12</v>
      </c>
      <c r="C49" s="634">
        <v>211.82</v>
      </c>
      <c r="D49" s="634">
        <v>263.62</v>
      </c>
      <c r="E49" s="634">
        <v>230.16</v>
      </c>
      <c r="F49" s="634">
        <v>230.16</v>
      </c>
      <c r="G49" s="634">
        <v>8.06</v>
      </c>
      <c r="H49" s="634">
        <v>19.62</v>
      </c>
      <c r="I49" s="634">
        <v>8.66</v>
      </c>
      <c r="J49" s="634">
        <v>8.66</v>
      </c>
      <c r="K49" s="634">
        <v>0.85</v>
      </c>
      <c r="L49" s="634">
        <v>0.91</v>
      </c>
      <c r="M49" s="634">
        <v>0.73</v>
      </c>
      <c r="N49" s="634">
        <v>0.73</v>
      </c>
    </row>
    <row r="50" spans="1:14">
      <c r="A50" s="319" t="s">
        <v>51</v>
      </c>
      <c r="B50" s="634">
        <v>842136.99</v>
      </c>
      <c r="C50" s="634">
        <v>63463.1</v>
      </c>
      <c r="D50" s="634">
        <v>74679.5</v>
      </c>
      <c r="E50" s="634">
        <v>65373.75</v>
      </c>
      <c r="F50" s="634">
        <v>65373.75</v>
      </c>
      <c r="G50" s="634">
        <v>1.49</v>
      </c>
      <c r="H50" s="634">
        <v>13.83</v>
      </c>
      <c r="I50" s="634">
        <v>3.01</v>
      </c>
      <c r="J50" s="634">
        <v>3.01</v>
      </c>
      <c r="K50" s="634">
        <v>247.95</v>
      </c>
      <c r="L50" s="634">
        <v>258.14999999999998</v>
      </c>
      <c r="M50" s="634">
        <v>207.06</v>
      </c>
      <c r="N50" s="634">
        <v>207.06</v>
      </c>
    </row>
    <row r="51" spans="1:14">
      <c r="A51" s="319" t="s">
        <v>119</v>
      </c>
      <c r="B51" s="634">
        <v>373.13</v>
      </c>
      <c r="C51" s="634">
        <v>28.5</v>
      </c>
      <c r="D51" s="634">
        <v>29.07</v>
      </c>
      <c r="E51" s="634">
        <v>29.79</v>
      </c>
      <c r="F51" s="634">
        <v>29.79</v>
      </c>
      <c r="G51" s="634">
        <v>8.81</v>
      </c>
      <c r="H51" s="634">
        <v>8.5500000000000007</v>
      </c>
      <c r="I51" s="634">
        <v>4.53</v>
      </c>
      <c r="J51" s="634">
        <v>4.53</v>
      </c>
      <c r="K51" s="634">
        <v>0.11</v>
      </c>
      <c r="L51" s="634">
        <v>0.1</v>
      </c>
      <c r="M51" s="634">
        <v>0.09</v>
      </c>
      <c r="N51" s="634">
        <v>0.09</v>
      </c>
    </row>
    <row r="52" spans="1:14">
      <c r="A52" s="319" t="s">
        <v>51</v>
      </c>
      <c r="B52" s="634">
        <v>258608.73</v>
      </c>
      <c r="C52" s="634">
        <v>20733.150000000001</v>
      </c>
      <c r="D52" s="634">
        <v>18434.93</v>
      </c>
      <c r="E52" s="634">
        <v>19219.97</v>
      </c>
      <c r="F52" s="634">
        <v>19219.97</v>
      </c>
      <c r="G52" s="634">
        <v>6.61</v>
      </c>
      <c r="H52" s="634">
        <v>-4.49</v>
      </c>
      <c r="I52" s="634">
        <v>-7.3</v>
      </c>
      <c r="J52" s="634">
        <v>-7.3</v>
      </c>
      <c r="K52" s="634">
        <v>76.14</v>
      </c>
      <c r="L52" s="634">
        <v>63.73</v>
      </c>
      <c r="M52" s="634">
        <v>60.87</v>
      </c>
      <c r="N52" s="634">
        <v>60.87</v>
      </c>
    </row>
    <row r="53" spans="1:14">
      <c r="A53" s="319" t="s">
        <v>63</v>
      </c>
      <c r="B53" s="634">
        <v>2680.84</v>
      </c>
      <c r="C53" s="634">
        <v>213.24</v>
      </c>
      <c r="D53" s="634">
        <v>76.67</v>
      </c>
      <c r="E53" s="634">
        <v>135.4</v>
      </c>
      <c r="F53" s="634">
        <v>135.4</v>
      </c>
      <c r="G53" s="634">
        <v>10.69</v>
      </c>
      <c r="H53" s="634">
        <v>-10.16</v>
      </c>
      <c r="I53" s="634">
        <v>-36.5</v>
      </c>
      <c r="J53" s="634">
        <v>-36.5</v>
      </c>
      <c r="K53" s="634">
        <v>0.79</v>
      </c>
      <c r="L53" s="634">
        <v>0.27</v>
      </c>
      <c r="M53" s="634">
        <v>0.43</v>
      </c>
      <c r="N53" s="634">
        <v>0.43</v>
      </c>
    </row>
    <row r="54" spans="1:14">
      <c r="A54" s="319" t="s">
        <v>51</v>
      </c>
      <c r="B54" s="634">
        <v>5606532.6699999999</v>
      </c>
      <c r="C54" s="634">
        <v>421131.59</v>
      </c>
      <c r="D54" s="634">
        <v>164305.12</v>
      </c>
      <c r="E54" s="634">
        <v>330655.76</v>
      </c>
      <c r="F54" s="634">
        <v>330655.76</v>
      </c>
      <c r="G54" s="634">
        <v>33.68</v>
      </c>
      <c r="H54" s="634">
        <v>10.4</v>
      </c>
      <c r="I54" s="634">
        <v>-21.48</v>
      </c>
      <c r="J54" s="634">
        <v>-21.48</v>
      </c>
      <c r="K54" s="634">
        <v>1650.75</v>
      </c>
      <c r="L54" s="634">
        <v>567.97</v>
      </c>
      <c r="M54" s="634">
        <v>1047.27</v>
      </c>
      <c r="N54" s="634">
        <v>1047.27</v>
      </c>
    </row>
    <row r="55" spans="1:14">
      <c r="A55" s="319" t="s">
        <v>64</v>
      </c>
      <c r="B55" s="634">
        <v>278821</v>
      </c>
      <c r="C55" s="634">
        <v>20766.02</v>
      </c>
      <c r="D55" s="634">
        <v>24329.16</v>
      </c>
      <c r="E55" s="634">
        <v>26950.799999999999</v>
      </c>
      <c r="F55" s="634">
        <v>26950.799999999999</v>
      </c>
      <c r="G55" s="634">
        <v>17.36</v>
      </c>
      <c r="H55" s="634">
        <v>20.29</v>
      </c>
      <c r="I55" s="634">
        <v>29.78</v>
      </c>
      <c r="J55" s="634">
        <v>29.78</v>
      </c>
      <c r="K55" s="634">
        <v>82.09</v>
      </c>
      <c r="L55" s="634">
        <v>84.1</v>
      </c>
      <c r="M55" s="634">
        <v>85.36</v>
      </c>
      <c r="N55" s="634">
        <v>85.36</v>
      </c>
    </row>
    <row r="56" spans="1:14">
      <c r="A56" s="319" t="s">
        <v>65</v>
      </c>
      <c r="B56" s="634">
        <v>40430.9</v>
      </c>
      <c r="C56" s="634">
        <v>2859.79</v>
      </c>
      <c r="D56" s="634">
        <v>3402.72</v>
      </c>
      <c r="E56" s="634">
        <v>3183.39</v>
      </c>
      <c r="F56" s="634">
        <v>3183.39</v>
      </c>
      <c r="G56" s="634">
        <v>2.46</v>
      </c>
      <c r="H56" s="634">
        <v>5.37</v>
      </c>
      <c r="I56" s="634">
        <v>11.32</v>
      </c>
      <c r="J56" s="634">
        <v>11.32</v>
      </c>
      <c r="K56" s="634">
        <v>11.9</v>
      </c>
      <c r="L56" s="634">
        <v>11.76</v>
      </c>
      <c r="M56" s="634">
        <v>10.08</v>
      </c>
      <c r="N56" s="634">
        <v>10.08</v>
      </c>
    </row>
    <row r="57" spans="1:14">
      <c r="A57" s="319" t="s">
        <v>66</v>
      </c>
      <c r="B57" s="634">
        <v>22836.73</v>
      </c>
      <c r="C57" s="634">
        <v>1549.06</v>
      </c>
      <c r="D57" s="634">
        <v>1902</v>
      </c>
      <c r="E57" s="634">
        <v>1743.75</v>
      </c>
      <c r="F57" s="634">
        <v>1743.75</v>
      </c>
      <c r="G57" s="634">
        <v>-1.85</v>
      </c>
      <c r="H57" s="634">
        <v>2.23</v>
      </c>
      <c r="I57" s="634">
        <v>12.57</v>
      </c>
      <c r="J57" s="634">
        <v>12.57</v>
      </c>
      <c r="K57" s="634">
        <v>6.72</v>
      </c>
      <c r="L57" s="634">
        <v>6.57</v>
      </c>
      <c r="M57" s="634">
        <v>5.52</v>
      </c>
      <c r="N57" s="634">
        <v>5.52</v>
      </c>
    </row>
    <row r="58" spans="1:14">
      <c r="A58" s="319" t="s">
        <v>67</v>
      </c>
      <c r="B58" s="634">
        <v>9965.17</v>
      </c>
      <c r="C58" s="634">
        <v>782.42</v>
      </c>
      <c r="D58" s="634">
        <v>556.15</v>
      </c>
      <c r="E58" s="634">
        <v>567.09</v>
      </c>
      <c r="F58" s="634">
        <v>567.09</v>
      </c>
      <c r="G58" s="634">
        <v>-18.78</v>
      </c>
      <c r="H58" s="634">
        <v>-35.01</v>
      </c>
      <c r="I58" s="634">
        <v>-27.52</v>
      </c>
      <c r="J58" s="634">
        <v>-27.52</v>
      </c>
      <c r="K58" s="634">
        <v>2.93</v>
      </c>
      <c r="L58" s="634">
        <v>1.92</v>
      </c>
      <c r="M58" s="634">
        <v>1.8</v>
      </c>
      <c r="N58" s="634">
        <v>1.8</v>
      </c>
    </row>
    <row r="59" spans="1:14">
      <c r="A59" s="319" t="s">
        <v>68</v>
      </c>
      <c r="B59" s="634">
        <v>10279.77</v>
      </c>
      <c r="C59" s="634">
        <v>553.28</v>
      </c>
      <c r="D59" s="634">
        <v>1093.72</v>
      </c>
      <c r="E59" s="634">
        <v>915.2</v>
      </c>
      <c r="F59" s="634">
        <v>915.2</v>
      </c>
      <c r="G59" s="634">
        <v>19.399999999999999</v>
      </c>
      <c r="H59" s="634">
        <v>42.24</v>
      </c>
      <c r="I59" s="634">
        <v>65.41</v>
      </c>
      <c r="J59" s="634">
        <v>65.41</v>
      </c>
      <c r="K59" s="634">
        <v>3.03</v>
      </c>
      <c r="L59" s="634">
        <v>3.78</v>
      </c>
      <c r="M59" s="634">
        <v>2.9</v>
      </c>
      <c r="N59" s="634">
        <v>2.9</v>
      </c>
    </row>
    <row r="60" spans="1:14">
      <c r="A60" s="319" t="s">
        <v>69</v>
      </c>
      <c r="B60" s="634">
        <v>2522.2600000000002</v>
      </c>
      <c r="C60" s="634">
        <v>211.91</v>
      </c>
      <c r="D60" s="634">
        <v>246.28</v>
      </c>
      <c r="E60" s="634">
        <v>254.29</v>
      </c>
      <c r="F60" s="634">
        <v>254.29</v>
      </c>
      <c r="G60" s="634">
        <v>6.53</v>
      </c>
      <c r="H60" s="634">
        <v>5.0999999999999996</v>
      </c>
      <c r="I60" s="634">
        <v>20</v>
      </c>
      <c r="J60" s="634">
        <v>20</v>
      </c>
      <c r="K60" s="634">
        <v>0.74</v>
      </c>
      <c r="L60" s="634">
        <v>0.85</v>
      </c>
      <c r="M60" s="634">
        <v>0.81</v>
      </c>
      <c r="N60" s="634">
        <v>0.81</v>
      </c>
    </row>
    <row r="61" spans="1:14">
      <c r="A61" s="319" t="s">
        <v>70</v>
      </c>
      <c r="B61" s="634">
        <v>69.45</v>
      </c>
      <c r="C61" s="634">
        <v>1.45</v>
      </c>
      <c r="D61" s="634">
        <v>5.85</v>
      </c>
      <c r="E61" s="634">
        <v>7.16</v>
      </c>
      <c r="F61" s="634">
        <v>7.16</v>
      </c>
      <c r="G61" s="634">
        <v>267.45999999999998</v>
      </c>
      <c r="H61" s="634">
        <v>297.95999999999998</v>
      </c>
      <c r="I61" s="634">
        <v>393.79</v>
      </c>
      <c r="J61" s="634">
        <v>393.79</v>
      </c>
      <c r="K61" s="634">
        <v>0.02</v>
      </c>
      <c r="L61" s="634">
        <v>0.02</v>
      </c>
      <c r="M61" s="634">
        <v>0.02</v>
      </c>
      <c r="N61" s="634">
        <v>0.02</v>
      </c>
    </row>
    <row r="62" spans="1:14">
      <c r="A62" s="319" t="s">
        <v>120</v>
      </c>
      <c r="B62" s="634">
        <v>0.08</v>
      </c>
      <c r="C62" s="634">
        <v>0</v>
      </c>
      <c r="D62" s="634">
        <v>0</v>
      </c>
      <c r="E62" s="634">
        <v>0</v>
      </c>
      <c r="F62" s="634">
        <v>0</v>
      </c>
      <c r="G62" s="634">
        <v>-61.9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16900.64</v>
      </c>
      <c r="C63" s="634">
        <v>1255.8399999999999</v>
      </c>
      <c r="D63" s="634">
        <v>1453.9</v>
      </c>
      <c r="E63" s="634">
        <v>1384.07</v>
      </c>
      <c r="F63" s="634">
        <v>1384.07</v>
      </c>
      <c r="G63" s="634">
        <v>9.15</v>
      </c>
      <c r="H63" s="634">
        <v>10.47</v>
      </c>
      <c r="I63" s="634">
        <v>10.210000000000001</v>
      </c>
      <c r="J63" s="634">
        <v>10.210000000000001</v>
      </c>
      <c r="K63" s="634">
        <v>4.9800000000000004</v>
      </c>
      <c r="L63" s="634">
        <v>5.03</v>
      </c>
      <c r="M63" s="634">
        <v>4.38</v>
      </c>
      <c r="N63" s="634">
        <v>4.38</v>
      </c>
    </row>
    <row r="64" spans="1:14">
      <c r="A64" s="319" t="s">
        <v>72</v>
      </c>
      <c r="B64" s="634">
        <v>11242.61</v>
      </c>
      <c r="C64" s="634">
        <v>828.89</v>
      </c>
      <c r="D64" s="634">
        <v>972.96</v>
      </c>
      <c r="E64" s="634">
        <v>893.91</v>
      </c>
      <c r="F64" s="634">
        <v>893.91</v>
      </c>
      <c r="G64" s="634">
        <v>9.83</v>
      </c>
      <c r="H64" s="634">
        <v>11.53</v>
      </c>
      <c r="I64" s="634">
        <v>7.84</v>
      </c>
      <c r="J64" s="634">
        <v>7.84</v>
      </c>
      <c r="K64" s="634">
        <v>3.31</v>
      </c>
      <c r="L64" s="634">
        <v>3.36</v>
      </c>
      <c r="M64" s="634">
        <v>2.83</v>
      </c>
      <c r="N64" s="634">
        <v>2.83</v>
      </c>
    </row>
    <row r="65" spans="1:14">
      <c r="A65" s="319" t="s">
        <v>73</v>
      </c>
      <c r="B65" s="634">
        <v>3788.12</v>
      </c>
      <c r="C65" s="634">
        <v>280.94</v>
      </c>
      <c r="D65" s="634">
        <v>318.70999999999998</v>
      </c>
      <c r="E65" s="634">
        <v>333.17</v>
      </c>
      <c r="F65" s="634">
        <v>333.17</v>
      </c>
      <c r="G65" s="634">
        <v>4.05</v>
      </c>
      <c r="H65" s="634">
        <v>9.1999999999999993</v>
      </c>
      <c r="I65" s="634">
        <v>18.59</v>
      </c>
      <c r="J65" s="634">
        <v>18.59</v>
      </c>
      <c r="K65" s="634">
        <v>1.1200000000000001</v>
      </c>
      <c r="L65" s="634">
        <v>1.1000000000000001</v>
      </c>
      <c r="M65" s="634">
        <v>1.06</v>
      </c>
      <c r="N65" s="634">
        <v>1.06</v>
      </c>
    </row>
    <row r="66" spans="1:14">
      <c r="A66" s="319" t="s">
        <v>121</v>
      </c>
      <c r="B66" s="634">
        <v>1052.58</v>
      </c>
      <c r="C66" s="634">
        <v>81.81</v>
      </c>
      <c r="D66" s="634">
        <v>96.24</v>
      </c>
      <c r="E66" s="634">
        <v>94.62</v>
      </c>
      <c r="F66" s="634">
        <v>94.62</v>
      </c>
      <c r="G66" s="634">
        <v>17.8</v>
      </c>
      <c r="H66" s="634">
        <v>14.49</v>
      </c>
      <c r="I66" s="634">
        <v>15.66</v>
      </c>
      <c r="J66" s="634">
        <v>15.66</v>
      </c>
      <c r="K66" s="634">
        <v>0.31</v>
      </c>
      <c r="L66" s="634">
        <v>0.33</v>
      </c>
      <c r="M66" s="634">
        <v>0.3</v>
      </c>
      <c r="N66" s="634">
        <v>0.3</v>
      </c>
    </row>
    <row r="67" spans="1:14">
      <c r="A67" s="319" t="s">
        <v>122</v>
      </c>
      <c r="B67" s="634">
        <v>771.25</v>
      </c>
      <c r="C67" s="634">
        <v>61.11</v>
      </c>
      <c r="D67" s="634">
        <v>61.51</v>
      </c>
      <c r="E67" s="634">
        <v>58.37</v>
      </c>
      <c r="F67" s="634">
        <v>58.37</v>
      </c>
      <c r="G67" s="634">
        <v>15.54</v>
      </c>
      <c r="H67" s="634">
        <v>-3.92</v>
      </c>
      <c r="I67" s="634">
        <v>-4.4800000000000004</v>
      </c>
      <c r="J67" s="634">
        <v>-4.4800000000000004</v>
      </c>
      <c r="K67" s="634">
        <v>0.23</v>
      </c>
      <c r="L67" s="634">
        <v>0.21</v>
      </c>
      <c r="M67" s="634">
        <v>0.18</v>
      </c>
      <c r="N67" s="634">
        <v>0.18</v>
      </c>
    </row>
    <row r="68" spans="1:14">
      <c r="A68" s="319" t="s">
        <v>123</v>
      </c>
      <c r="B68" s="634">
        <v>46.07</v>
      </c>
      <c r="C68" s="634">
        <v>3.09</v>
      </c>
      <c r="D68" s="634">
        <v>4.4800000000000004</v>
      </c>
      <c r="E68" s="634">
        <v>3.99</v>
      </c>
      <c r="F68" s="634">
        <v>3.99</v>
      </c>
      <c r="G68" s="634">
        <v>0.92</v>
      </c>
      <c r="H68" s="634">
        <v>17.89</v>
      </c>
      <c r="I68" s="634">
        <v>29.13</v>
      </c>
      <c r="J68" s="634">
        <v>29.13</v>
      </c>
      <c r="K68" s="634">
        <v>0.01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693.53</v>
      </c>
      <c r="C69" s="634">
        <v>54.89</v>
      </c>
      <c r="D69" s="634">
        <v>46.81</v>
      </c>
      <c r="E69" s="634">
        <v>55.57</v>
      </c>
      <c r="F69" s="634">
        <v>55.57</v>
      </c>
      <c r="G69" s="634">
        <v>-2.66</v>
      </c>
      <c r="H69" s="634">
        <v>-11.28</v>
      </c>
      <c r="I69" s="634">
        <v>1.24</v>
      </c>
      <c r="J69" s="634">
        <v>1.24</v>
      </c>
      <c r="K69" s="634">
        <v>0.2</v>
      </c>
      <c r="L69" s="634">
        <v>0.16</v>
      </c>
      <c r="M69" s="634">
        <v>0.18</v>
      </c>
      <c r="N69" s="634">
        <v>0.18</v>
      </c>
    </row>
    <row r="70" spans="1:14">
      <c r="A70" s="319" t="s">
        <v>75</v>
      </c>
      <c r="B70" s="634">
        <v>73213.039999999994</v>
      </c>
      <c r="C70" s="634">
        <v>4304.92</v>
      </c>
      <c r="D70" s="634">
        <v>7225.3</v>
      </c>
      <c r="E70" s="634">
        <v>7187.23</v>
      </c>
      <c r="F70" s="634">
        <v>7187.23</v>
      </c>
      <c r="G70" s="634">
        <v>38.29</v>
      </c>
      <c r="H70" s="634">
        <v>52.78</v>
      </c>
      <c r="I70" s="634">
        <v>66.95</v>
      </c>
      <c r="J70" s="634">
        <v>66.95</v>
      </c>
      <c r="K70" s="634">
        <v>21.56</v>
      </c>
      <c r="L70" s="634">
        <v>24.98</v>
      </c>
      <c r="M70" s="634">
        <v>22.76</v>
      </c>
      <c r="N70" s="634">
        <v>22.76</v>
      </c>
    </row>
    <row r="71" spans="1:14">
      <c r="A71" s="319" t="s">
        <v>76</v>
      </c>
      <c r="B71" s="634">
        <v>40103.06</v>
      </c>
      <c r="C71" s="634">
        <v>2142.8200000000002</v>
      </c>
      <c r="D71" s="634">
        <v>3990.25</v>
      </c>
      <c r="E71" s="634">
        <v>3603.69</v>
      </c>
      <c r="F71" s="634">
        <v>3603.69</v>
      </c>
      <c r="G71" s="634">
        <v>62.95</v>
      </c>
      <c r="H71" s="634">
        <v>51.51</v>
      </c>
      <c r="I71" s="634">
        <v>68.180000000000007</v>
      </c>
      <c r="J71" s="634">
        <v>68.180000000000007</v>
      </c>
      <c r="K71" s="634">
        <v>11.81</v>
      </c>
      <c r="L71" s="634">
        <v>13.79</v>
      </c>
      <c r="M71" s="634">
        <v>11.41</v>
      </c>
      <c r="N71" s="634">
        <v>11.41</v>
      </c>
    </row>
    <row r="72" spans="1:14">
      <c r="A72" s="319" t="s">
        <v>77</v>
      </c>
      <c r="B72" s="634">
        <v>11678.44</v>
      </c>
      <c r="C72" s="634">
        <v>777.74</v>
      </c>
      <c r="D72" s="634">
        <v>1012.2</v>
      </c>
      <c r="E72" s="634">
        <v>990.22</v>
      </c>
      <c r="F72" s="634">
        <v>990.22</v>
      </c>
      <c r="G72" s="634">
        <v>13.36</v>
      </c>
      <c r="H72" s="634">
        <v>-14.53</v>
      </c>
      <c r="I72" s="634">
        <v>27.32</v>
      </c>
      <c r="J72" s="634">
        <v>27.32</v>
      </c>
      <c r="K72" s="634">
        <v>3.44</v>
      </c>
      <c r="L72" s="634">
        <v>3.5</v>
      </c>
      <c r="M72" s="634">
        <v>3.14</v>
      </c>
      <c r="N72" s="634">
        <v>3.14</v>
      </c>
    </row>
    <row r="73" spans="1:14">
      <c r="A73" s="319" t="s">
        <v>78</v>
      </c>
      <c r="B73" s="634">
        <v>11108.96</v>
      </c>
      <c r="C73" s="634">
        <v>786.9</v>
      </c>
      <c r="D73" s="634">
        <v>859.81</v>
      </c>
      <c r="E73" s="634">
        <v>872.96</v>
      </c>
      <c r="F73" s="634">
        <v>872.96</v>
      </c>
      <c r="G73" s="634">
        <v>27.87</v>
      </c>
      <c r="H73" s="634">
        <v>14.62</v>
      </c>
      <c r="I73" s="634">
        <v>10.94</v>
      </c>
      <c r="J73" s="634">
        <v>10.94</v>
      </c>
      <c r="K73" s="634">
        <v>3.27</v>
      </c>
      <c r="L73" s="634">
        <v>2.97</v>
      </c>
      <c r="M73" s="634">
        <v>2.76</v>
      </c>
      <c r="N73" s="634">
        <v>2.76</v>
      </c>
    </row>
    <row r="74" spans="1:14">
      <c r="A74" s="319" t="s">
        <v>79</v>
      </c>
      <c r="B74" s="634">
        <v>2663.65</v>
      </c>
      <c r="C74" s="634">
        <v>199.18</v>
      </c>
      <c r="D74" s="634">
        <v>222.38</v>
      </c>
      <c r="E74" s="634">
        <v>290.18</v>
      </c>
      <c r="F74" s="634">
        <v>290.18</v>
      </c>
      <c r="G74" s="634">
        <v>-28.17</v>
      </c>
      <c r="H74" s="634">
        <v>120.51</v>
      </c>
      <c r="I74" s="634">
        <v>45.69</v>
      </c>
      <c r="J74" s="634">
        <v>45.69</v>
      </c>
      <c r="K74" s="634">
        <v>0.78</v>
      </c>
      <c r="L74" s="634">
        <v>0.77</v>
      </c>
      <c r="M74" s="634">
        <v>0.92</v>
      </c>
      <c r="N74" s="634">
        <v>0.92</v>
      </c>
    </row>
    <row r="75" spans="1:14">
      <c r="A75" s="319" t="s">
        <v>80</v>
      </c>
      <c r="B75" s="634">
        <v>19337.38</v>
      </c>
      <c r="C75" s="634">
        <v>1176.03</v>
      </c>
      <c r="D75" s="634">
        <v>2152.86</v>
      </c>
      <c r="E75" s="634">
        <v>2420.4</v>
      </c>
      <c r="F75" s="634">
        <v>2420.4</v>
      </c>
      <c r="G75" s="634">
        <v>21.35</v>
      </c>
      <c r="H75" s="634">
        <v>73.010000000000005</v>
      </c>
      <c r="I75" s="634">
        <v>105.81</v>
      </c>
      <c r="J75" s="634">
        <v>105.81</v>
      </c>
      <c r="K75" s="634">
        <v>5.69</v>
      </c>
      <c r="L75" s="634">
        <v>7.44</v>
      </c>
      <c r="M75" s="634">
        <v>7.67</v>
      </c>
      <c r="N75" s="634">
        <v>7.67</v>
      </c>
    </row>
    <row r="76" spans="1:14">
      <c r="A76" s="319" t="s">
        <v>81</v>
      </c>
      <c r="B76" s="634">
        <v>32706.34</v>
      </c>
      <c r="C76" s="634">
        <v>2566.6</v>
      </c>
      <c r="D76" s="634">
        <v>2896.26</v>
      </c>
      <c r="E76" s="634">
        <v>2995.19</v>
      </c>
      <c r="F76" s="634">
        <v>2995.19</v>
      </c>
      <c r="G76" s="634">
        <v>10.79</v>
      </c>
      <c r="H76" s="634">
        <v>17.18</v>
      </c>
      <c r="I76" s="634">
        <v>16.7</v>
      </c>
      <c r="J76" s="634">
        <v>16.7</v>
      </c>
      <c r="K76" s="634">
        <v>9.6300000000000008</v>
      </c>
      <c r="L76" s="634">
        <v>10.01</v>
      </c>
      <c r="M76" s="634">
        <v>9.49</v>
      </c>
      <c r="N76" s="634">
        <v>9.49</v>
      </c>
    </row>
    <row r="77" spans="1:14">
      <c r="A77" s="319" t="s">
        <v>82</v>
      </c>
      <c r="B77" s="634">
        <v>7434.23</v>
      </c>
      <c r="C77" s="634">
        <v>795.39</v>
      </c>
      <c r="D77" s="634">
        <v>631.51</v>
      </c>
      <c r="E77" s="634">
        <v>825.31</v>
      </c>
      <c r="F77" s="634">
        <v>825.31</v>
      </c>
      <c r="G77" s="634">
        <v>7.93</v>
      </c>
      <c r="H77" s="634">
        <v>8.25</v>
      </c>
      <c r="I77" s="634">
        <v>3.76</v>
      </c>
      <c r="J77" s="634">
        <v>3.76</v>
      </c>
      <c r="K77" s="634">
        <v>2.19</v>
      </c>
      <c r="L77" s="634">
        <v>2.1800000000000002</v>
      </c>
      <c r="M77" s="634">
        <v>2.61</v>
      </c>
      <c r="N77" s="634">
        <v>2.61</v>
      </c>
    </row>
    <row r="78" spans="1:14">
      <c r="A78" s="319" t="s">
        <v>83</v>
      </c>
      <c r="B78" s="634">
        <v>2552.25</v>
      </c>
      <c r="C78" s="634">
        <v>226.12</v>
      </c>
      <c r="D78" s="634">
        <v>215.69</v>
      </c>
      <c r="E78" s="634">
        <v>205.11</v>
      </c>
      <c r="F78" s="634">
        <v>205.11</v>
      </c>
      <c r="G78" s="634">
        <v>-12.15</v>
      </c>
      <c r="H78" s="634">
        <v>-12.96</v>
      </c>
      <c r="I78" s="634">
        <v>-9.2899999999999991</v>
      </c>
      <c r="J78" s="634">
        <v>-9.2899999999999991</v>
      </c>
      <c r="K78" s="634">
        <v>0.75</v>
      </c>
      <c r="L78" s="634">
        <v>0.75</v>
      </c>
      <c r="M78" s="634">
        <v>0.65</v>
      </c>
      <c r="N78" s="634">
        <v>0.65</v>
      </c>
    </row>
    <row r="79" spans="1:14">
      <c r="A79" s="319" t="s">
        <v>84</v>
      </c>
      <c r="B79" s="634">
        <v>2342.1799999999998</v>
      </c>
      <c r="C79" s="634">
        <v>173.41</v>
      </c>
      <c r="D79" s="634">
        <v>195.8</v>
      </c>
      <c r="E79" s="634">
        <v>189.18</v>
      </c>
      <c r="F79" s="634">
        <v>189.18</v>
      </c>
      <c r="G79" s="634">
        <v>7.95</v>
      </c>
      <c r="H79" s="634">
        <v>28.39</v>
      </c>
      <c r="I79" s="634">
        <v>9.09</v>
      </c>
      <c r="J79" s="634">
        <v>9.09</v>
      </c>
      <c r="K79" s="634">
        <v>0.69</v>
      </c>
      <c r="L79" s="634">
        <v>0.68</v>
      </c>
      <c r="M79" s="634">
        <v>0.6</v>
      </c>
      <c r="N79" s="634">
        <v>0.6</v>
      </c>
    </row>
    <row r="80" spans="1:14">
      <c r="A80" s="319" t="s">
        <v>85</v>
      </c>
      <c r="B80" s="634">
        <v>4187.8</v>
      </c>
      <c r="C80" s="634">
        <v>265.52999999999997</v>
      </c>
      <c r="D80" s="634">
        <v>422.03</v>
      </c>
      <c r="E80" s="634">
        <v>381.17</v>
      </c>
      <c r="F80" s="634">
        <v>381.17</v>
      </c>
      <c r="G80" s="634">
        <v>30.26</v>
      </c>
      <c r="H80" s="634">
        <v>33.159999999999997</v>
      </c>
      <c r="I80" s="634">
        <v>43.55</v>
      </c>
      <c r="J80" s="634">
        <v>43.55</v>
      </c>
      <c r="K80" s="634">
        <v>1.23</v>
      </c>
      <c r="L80" s="634">
        <v>1.46</v>
      </c>
      <c r="M80" s="634">
        <v>1.21</v>
      </c>
      <c r="N80" s="634">
        <v>1.21</v>
      </c>
    </row>
    <row r="81" spans="1:14">
      <c r="A81" s="319" t="s">
        <v>124</v>
      </c>
      <c r="B81" s="634">
        <v>16102.13</v>
      </c>
      <c r="C81" s="634">
        <v>1102.5</v>
      </c>
      <c r="D81" s="634">
        <v>1419.23</v>
      </c>
      <c r="E81" s="634">
        <v>1386.77</v>
      </c>
      <c r="F81" s="634">
        <v>1386.77</v>
      </c>
      <c r="G81" s="634">
        <v>13.23</v>
      </c>
      <c r="H81" s="634">
        <v>21.7</v>
      </c>
      <c r="I81" s="634">
        <v>25.78</v>
      </c>
      <c r="J81" s="634">
        <v>25.78</v>
      </c>
      <c r="K81" s="634">
        <v>4.74</v>
      </c>
      <c r="L81" s="634">
        <v>4.91</v>
      </c>
      <c r="M81" s="634">
        <v>4.3899999999999997</v>
      </c>
      <c r="N81" s="634">
        <v>4.3899999999999997</v>
      </c>
    </row>
    <row r="82" spans="1:14">
      <c r="A82" s="319" t="s">
        <v>86</v>
      </c>
      <c r="B82" s="634">
        <v>26821.26</v>
      </c>
      <c r="C82" s="634">
        <v>2902.08</v>
      </c>
      <c r="D82" s="634">
        <v>1862.39</v>
      </c>
      <c r="E82" s="634">
        <v>4570.09</v>
      </c>
      <c r="F82" s="634">
        <v>4570.09</v>
      </c>
      <c r="G82" s="634">
        <v>45.54</v>
      </c>
      <c r="H82" s="634">
        <v>28.99</v>
      </c>
      <c r="I82" s="634">
        <v>57.48</v>
      </c>
      <c r="J82" s="634">
        <v>57.48</v>
      </c>
      <c r="K82" s="634">
        <v>7.9</v>
      </c>
      <c r="L82" s="634">
        <v>6.44</v>
      </c>
      <c r="M82" s="634">
        <v>14.47</v>
      </c>
      <c r="N82" s="634">
        <v>14.47</v>
      </c>
    </row>
    <row r="83" spans="1:14">
      <c r="A83" s="319" t="s">
        <v>87</v>
      </c>
      <c r="B83" s="634">
        <v>13006.31</v>
      </c>
      <c r="C83" s="634">
        <v>1167.8699999999999</v>
      </c>
      <c r="D83" s="634">
        <v>1106.02</v>
      </c>
      <c r="E83" s="634">
        <v>2758.08</v>
      </c>
      <c r="F83" s="634">
        <v>2758.08</v>
      </c>
      <c r="G83" s="634">
        <v>48.51</v>
      </c>
      <c r="H83" s="634">
        <v>148.38</v>
      </c>
      <c r="I83" s="634">
        <v>136.16</v>
      </c>
      <c r="J83" s="634">
        <v>136.16</v>
      </c>
      <c r="K83" s="634">
        <v>3.83</v>
      </c>
      <c r="L83" s="634">
        <v>3.82</v>
      </c>
      <c r="M83" s="634">
        <v>8.74</v>
      </c>
      <c r="N83" s="634">
        <v>8.74</v>
      </c>
    </row>
    <row r="84" spans="1:14">
      <c r="A84" s="319" t="s">
        <v>88</v>
      </c>
      <c r="B84" s="634">
        <v>13814.95</v>
      </c>
      <c r="C84" s="634">
        <v>1734.21</v>
      </c>
      <c r="D84" s="634">
        <v>756.37</v>
      </c>
      <c r="E84" s="634">
        <v>1812.01</v>
      </c>
      <c r="F84" s="634">
        <v>1812.01</v>
      </c>
      <c r="G84" s="634">
        <v>42.85</v>
      </c>
      <c r="H84" s="634">
        <v>-24.25</v>
      </c>
      <c r="I84" s="634">
        <v>4.49</v>
      </c>
      <c r="J84" s="634">
        <v>4.49</v>
      </c>
      <c r="K84" s="634">
        <v>4.07</v>
      </c>
      <c r="L84" s="634">
        <v>2.61</v>
      </c>
      <c r="M84" s="634">
        <v>5.74</v>
      </c>
      <c r="N84" s="634">
        <v>5.74</v>
      </c>
    </row>
    <row r="85" spans="1:14">
      <c r="A85" s="319" t="s">
        <v>89</v>
      </c>
      <c r="B85" s="634">
        <v>13681.75</v>
      </c>
      <c r="C85" s="634">
        <v>1060.8399999999999</v>
      </c>
      <c r="D85" s="634">
        <v>1107.29</v>
      </c>
      <c r="E85" s="634">
        <v>1098.57</v>
      </c>
      <c r="F85" s="634">
        <v>1098.57</v>
      </c>
      <c r="G85" s="634">
        <v>2.9</v>
      </c>
      <c r="H85" s="634">
        <v>0.82</v>
      </c>
      <c r="I85" s="634">
        <v>3.56</v>
      </c>
      <c r="J85" s="634">
        <v>3.56</v>
      </c>
      <c r="K85" s="634">
        <v>4.03</v>
      </c>
      <c r="L85" s="634">
        <v>3.83</v>
      </c>
      <c r="M85" s="634">
        <v>3.48</v>
      </c>
      <c r="N85" s="634">
        <v>3.48</v>
      </c>
    </row>
    <row r="86" spans="1:14">
      <c r="A86" s="319" t="s">
        <v>90</v>
      </c>
      <c r="B86" s="634">
        <v>8438.3799999999992</v>
      </c>
      <c r="C86" s="634">
        <v>691.56</v>
      </c>
      <c r="D86" s="634">
        <v>630.99</v>
      </c>
      <c r="E86" s="634">
        <v>639.76</v>
      </c>
      <c r="F86" s="634">
        <v>639.76</v>
      </c>
      <c r="G86" s="634">
        <v>-3.99</v>
      </c>
      <c r="H86" s="634">
        <v>-12.21</v>
      </c>
      <c r="I86" s="634">
        <v>-7.49</v>
      </c>
      <c r="J86" s="634">
        <v>-7.49</v>
      </c>
      <c r="K86" s="634">
        <v>2.48</v>
      </c>
      <c r="L86" s="634">
        <v>2.1800000000000002</v>
      </c>
      <c r="M86" s="634">
        <v>2.0299999999999998</v>
      </c>
      <c r="N86" s="634">
        <v>2.0299999999999998</v>
      </c>
    </row>
    <row r="87" spans="1:14">
      <c r="A87" s="319" t="s">
        <v>125</v>
      </c>
      <c r="B87" s="634">
        <v>5243.38</v>
      </c>
      <c r="C87" s="634">
        <v>369.28</v>
      </c>
      <c r="D87" s="634">
        <v>476.31</v>
      </c>
      <c r="E87" s="634">
        <v>458.81</v>
      </c>
      <c r="F87" s="634">
        <v>458.81</v>
      </c>
      <c r="G87" s="634">
        <v>16.36</v>
      </c>
      <c r="H87" s="634">
        <v>25.51</v>
      </c>
      <c r="I87" s="634">
        <v>24.24</v>
      </c>
      <c r="J87" s="634">
        <v>24.24</v>
      </c>
      <c r="K87" s="634">
        <v>1.54</v>
      </c>
      <c r="L87" s="634">
        <v>1.65</v>
      </c>
      <c r="M87" s="634">
        <v>1.45</v>
      </c>
      <c r="N87" s="634">
        <v>1.45</v>
      </c>
    </row>
    <row r="88" spans="1:14">
      <c r="A88" s="319" t="s">
        <v>91</v>
      </c>
      <c r="B88" s="634">
        <v>12340.36</v>
      </c>
      <c r="C88" s="634">
        <v>952.4</v>
      </c>
      <c r="D88" s="634">
        <v>1104.51</v>
      </c>
      <c r="E88" s="634">
        <v>1085.78</v>
      </c>
      <c r="F88" s="634">
        <v>1085.78</v>
      </c>
      <c r="G88" s="634">
        <v>7.8</v>
      </c>
      <c r="H88" s="634">
        <v>16.93</v>
      </c>
      <c r="I88" s="634">
        <v>14</v>
      </c>
      <c r="J88" s="634">
        <v>14</v>
      </c>
      <c r="K88" s="634">
        <v>3.63</v>
      </c>
      <c r="L88" s="634">
        <v>3.82</v>
      </c>
      <c r="M88" s="634">
        <v>3.44</v>
      </c>
      <c r="N88" s="634">
        <v>3.44</v>
      </c>
    </row>
    <row r="89" spans="1:14">
      <c r="A89" s="319" t="s">
        <v>92</v>
      </c>
      <c r="B89" s="634">
        <v>6768.65</v>
      </c>
      <c r="C89" s="634">
        <v>496.82</v>
      </c>
      <c r="D89" s="634">
        <v>616.74</v>
      </c>
      <c r="E89" s="634">
        <v>590.52</v>
      </c>
      <c r="F89" s="634">
        <v>590.52</v>
      </c>
      <c r="G89" s="634">
        <v>2.12</v>
      </c>
      <c r="H89" s="634">
        <v>18.86</v>
      </c>
      <c r="I89" s="634">
        <v>18.86</v>
      </c>
      <c r="J89" s="634">
        <v>18.86</v>
      </c>
      <c r="K89" s="634">
        <v>1.99</v>
      </c>
      <c r="L89" s="634">
        <v>2.13</v>
      </c>
      <c r="M89" s="634">
        <v>1.87</v>
      </c>
      <c r="N89" s="634">
        <v>1.87</v>
      </c>
    </row>
    <row r="90" spans="1:14">
      <c r="A90" s="319" t="s">
        <v>126</v>
      </c>
      <c r="B90" s="634">
        <v>3857.43</v>
      </c>
      <c r="C90" s="634">
        <v>334.25</v>
      </c>
      <c r="D90" s="634">
        <v>339.02</v>
      </c>
      <c r="E90" s="634">
        <v>348.06</v>
      </c>
      <c r="F90" s="634">
        <v>348.06</v>
      </c>
      <c r="G90" s="634">
        <v>17.2</v>
      </c>
      <c r="H90" s="634">
        <v>14.55</v>
      </c>
      <c r="I90" s="634">
        <v>4.13</v>
      </c>
      <c r="J90" s="634">
        <v>4.13</v>
      </c>
      <c r="K90" s="634">
        <v>1.1399999999999999</v>
      </c>
      <c r="L90" s="634">
        <v>1.17</v>
      </c>
      <c r="M90" s="634">
        <v>1.1000000000000001</v>
      </c>
      <c r="N90" s="634">
        <v>1.1000000000000001</v>
      </c>
    </row>
    <row r="91" spans="1:14">
      <c r="A91" s="319" t="s">
        <v>93</v>
      </c>
      <c r="B91" s="634">
        <v>6145.45</v>
      </c>
      <c r="C91" s="634">
        <v>489.81</v>
      </c>
      <c r="D91" s="634">
        <v>524.69000000000005</v>
      </c>
      <c r="E91" s="634">
        <v>478.4</v>
      </c>
      <c r="F91" s="634">
        <v>478.4</v>
      </c>
      <c r="G91" s="634">
        <v>-0.88</v>
      </c>
      <c r="H91" s="634">
        <v>3.95</v>
      </c>
      <c r="I91" s="634">
        <v>-2.33</v>
      </c>
      <c r="J91" s="634">
        <v>-2.33</v>
      </c>
      <c r="K91" s="634">
        <v>1.81</v>
      </c>
      <c r="L91" s="634">
        <v>1.81</v>
      </c>
      <c r="M91" s="634">
        <v>1.52</v>
      </c>
      <c r="N91" s="634">
        <v>1.52</v>
      </c>
    </row>
    <row r="92" spans="1:14">
      <c r="A92" s="319" t="s">
        <v>94</v>
      </c>
      <c r="B92" s="634">
        <v>15616.03</v>
      </c>
      <c r="C92" s="634">
        <v>1283.9100000000001</v>
      </c>
      <c r="D92" s="634">
        <v>1327.86</v>
      </c>
      <c r="E92" s="634">
        <v>1212.48</v>
      </c>
      <c r="F92" s="634">
        <v>1212.48</v>
      </c>
      <c r="G92" s="634">
        <v>9.73</v>
      </c>
      <c r="H92" s="634">
        <v>-0.3</v>
      </c>
      <c r="I92" s="634">
        <v>-5.56</v>
      </c>
      <c r="J92" s="634">
        <v>-5.56</v>
      </c>
      <c r="K92" s="634">
        <v>4.5999999999999996</v>
      </c>
      <c r="L92" s="634">
        <v>4.59</v>
      </c>
      <c r="M92" s="634">
        <v>3.84</v>
      </c>
      <c r="N92" s="634">
        <v>3.84</v>
      </c>
    </row>
    <row r="93" spans="1:14">
      <c r="A93" s="319" t="s">
        <v>95</v>
      </c>
      <c r="B93" s="634">
        <v>7797.01</v>
      </c>
      <c r="C93" s="634">
        <v>622.05999999999995</v>
      </c>
      <c r="D93" s="634">
        <v>634.09</v>
      </c>
      <c r="E93" s="634">
        <v>612.17999999999995</v>
      </c>
      <c r="F93" s="634">
        <v>612.17999999999995</v>
      </c>
      <c r="G93" s="634">
        <v>3.12</v>
      </c>
      <c r="H93" s="634">
        <v>3.39</v>
      </c>
      <c r="I93" s="634">
        <v>-1.59</v>
      </c>
      <c r="J93" s="634">
        <v>-1.59</v>
      </c>
      <c r="K93" s="634">
        <v>2.2999999999999998</v>
      </c>
      <c r="L93" s="634">
        <v>2.19</v>
      </c>
      <c r="M93" s="634">
        <v>1.94</v>
      </c>
      <c r="N93" s="634">
        <v>1.94</v>
      </c>
    </row>
    <row r="94" spans="1:14">
      <c r="A94" s="319" t="s">
        <v>96</v>
      </c>
      <c r="B94" s="634">
        <v>1400.63</v>
      </c>
      <c r="C94" s="634">
        <v>126.12</v>
      </c>
      <c r="D94" s="634">
        <v>116.88</v>
      </c>
      <c r="E94" s="634">
        <v>113.38</v>
      </c>
      <c r="F94" s="634">
        <v>113.38</v>
      </c>
      <c r="G94" s="634">
        <v>-5.43</v>
      </c>
      <c r="H94" s="634">
        <v>-10.93</v>
      </c>
      <c r="I94" s="634">
        <v>-10.1</v>
      </c>
      <c r="J94" s="634">
        <v>-10.1</v>
      </c>
      <c r="K94" s="634">
        <v>0.41</v>
      </c>
      <c r="L94" s="634">
        <v>0.4</v>
      </c>
      <c r="M94" s="634">
        <v>0.36</v>
      </c>
      <c r="N94" s="634">
        <v>0.36</v>
      </c>
    </row>
    <row r="95" spans="1:14">
      <c r="A95" s="319" t="s">
        <v>97</v>
      </c>
      <c r="B95" s="634">
        <v>8267.68</v>
      </c>
      <c r="C95" s="634">
        <v>670.31</v>
      </c>
      <c r="D95" s="634">
        <v>674.94</v>
      </c>
      <c r="E95" s="634">
        <v>674.14</v>
      </c>
      <c r="F95" s="634">
        <v>674.14</v>
      </c>
      <c r="G95" s="634">
        <v>-1.84</v>
      </c>
      <c r="H95" s="634">
        <v>-4.22</v>
      </c>
      <c r="I95" s="634">
        <v>0.56999999999999995</v>
      </c>
      <c r="J95" s="634">
        <v>0.56999999999999995</v>
      </c>
      <c r="K95" s="634">
        <v>2.4300000000000002</v>
      </c>
      <c r="L95" s="634">
        <v>2.33</v>
      </c>
      <c r="M95" s="634">
        <v>2.14</v>
      </c>
      <c r="N95" s="634">
        <v>2.14</v>
      </c>
    </row>
    <row r="96" spans="1:14">
      <c r="A96" s="319" t="s">
        <v>98</v>
      </c>
      <c r="B96" s="634">
        <v>11925.22</v>
      </c>
      <c r="C96" s="634">
        <v>903.1</v>
      </c>
      <c r="D96" s="634">
        <v>1156.8499999999999</v>
      </c>
      <c r="E96" s="634">
        <v>990.93</v>
      </c>
      <c r="F96" s="634">
        <v>990.93</v>
      </c>
      <c r="G96" s="634">
        <v>15.55</v>
      </c>
      <c r="H96" s="634">
        <v>22.78</v>
      </c>
      <c r="I96" s="634">
        <v>9.73</v>
      </c>
      <c r="J96" s="634">
        <v>9.73</v>
      </c>
      <c r="K96" s="634">
        <v>3.51</v>
      </c>
      <c r="L96" s="634">
        <v>4</v>
      </c>
      <c r="M96" s="634">
        <v>3.14</v>
      </c>
      <c r="N96" s="634">
        <v>3.14</v>
      </c>
    </row>
    <row r="97" spans="1:14">
      <c r="A97" s="319" t="s">
        <v>99</v>
      </c>
      <c r="B97" s="634">
        <v>3560.49</v>
      </c>
      <c r="C97" s="634">
        <v>242.4</v>
      </c>
      <c r="D97" s="634">
        <v>285.61</v>
      </c>
      <c r="E97" s="634">
        <v>289</v>
      </c>
      <c r="F97" s="634">
        <v>289</v>
      </c>
      <c r="G97" s="634">
        <v>-0.32</v>
      </c>
      <c r="H97" s="634">
        <v>10.4</v>
      </c>
      <c r="I97" s="634">
        <v>19.22</v>
      </c>
      <c r="J97" s="634">
        <v>19.22</v>
      </c>
      <c r="K97" s="634">
        <v>1.05</v>
      </c>
      <c r="L97" s="634">
        <v>0.99</v>
      </c>
      <c r="M97" s="634">
        <v>0.92</v>
      </c>
      <c r="N97" s="634">
        <v>0.92</v>
      </c>
    </row>
    <row r="98" spans="1:14">
      <c r="A98" s="319" t="s">
        <v>100</v>
      </c>
      <c r="B98" s="634">
        <v>1801.98</v>
      </c>
      <c r="C98" s="634">
        <v>119.46</v>
      </c>
      <c r="D98" s="634">
        <v>164.1</v>
      </c>
      <c r="E98" s="634">
        <v>154.62</v>
      </c>
      <c r="F98" s="634">
        <v>154.62</v>
      </c>
      <c r="G98" s="634">
        <v>23.82</v>
      </c>
      <c r="H98" s="634">
        <v>33.340000000000003</v>
      </c>
      <c r="I98" s="634">
        <v>29.43</v>
      </c>
      <c r="J98" s="634">
        <v>29.43</v>
      </c>
      <c r="K98" s="634">
        <v>0.53</v>
      </c>
      <c r="L98" s="634">
        <v>0.56999999999999995</v>
      </c>
      <c r="M98" s="634">
        <v>0.49</v>
      </c>
      <c r="N98" s="634">
        <v>0.49</v>
      </c>
    </row>
    <row r="99" spans="1:14">
      <c r="A99" s="319" t="s">
        <v>101</v>
      </c>
      <c r="B99" s="634">
        <v>1801.57</v>
      </c>
      <c r="C99" s="634">
        <v>125.69</v>
      </c>
      <c r="D99" s="634">
        <v>145.76</v>
      </c>
      <c r="E99" s="634">
        <v>142.55000000000001</v>
      </c>
      <c r="F99" s="634">
        <v>142.55000000000001</v>
      </c>
      <c r="G99" s="634">
        <v>3.47</v>
      </c>
      <c r="H99" s="634">
        <v>-0.9</v>
      </c>
      <c r="I99" s="634">
        <v>13.41</v>
      </c>
      <c r="J99" s="634">
        <v>13.41</v>
      </c>
      <c r="K99" s="634">
        <v>0.53</v>
      </c>
      <c r="L99" s="634">
        <v>0.5</v>
      </c>
      <c r="M99" s="634">
        <v>0.45</v>
      </c>
      <c r="N99" s="634">
        <v>0.45</v>
      </c>
    </row>
    <row r="100" spans="1:14">
      <c r="A100" s="319" t="s">
        <v>127</v>
      </c>
      <c r="B100" s="634">
        <v>1145.0899999999999</v>
      </c>
      <c r="C100" s="634">
        <v>82.5</v>
      </c>
      <c r="D100" s="634">
        <v>93.71</v>
      </c>
      <c r="E100" s="634">
        <v>85.65</v>
      </c>
      <c r="F100" s="634">
        <v>85.65</v>
      </c>
      <c r="G100" s="634">
        <v>3.85</v>
      </c>
      <c r="H100" s="634">
        <v>-0.84</v>
      </c>
      <c r="I100" s="634">
        <v>3.82</v>
      </c>
      <c r="J100" s="634">
        <v>3.82</v>
      </c>
      <c r="K100" s="634">
        <v>0.34</v>
      </c>
      <c r="L100" s="634">
        <v>0.32</v>
      </c>
      <c r="M100" s="634">
        <v>0.27</v>
      </c>
      <c r="N100" s="634">
        <v>0.27</v>
      </c>
    </row>
    <row r="101" spans="1:14">
      <c r="A101" s="319" t="s">
        <v>128</v>
      </c>
      <c r="B101" s="634">
        <v>656.48</v>
      </c>
      <c r="C101" s="634">
        <v>43.2</v>
      </c>
      <c r="D101" s="634">
        <v>52.05</v>
      </c>
      <c r="E101" s="634">
        <v>56.9</v>
      </c>
      <c r="F101" s="634">
        <v>56.9</v>
      </c>
      <c r="G101" s="634">
        <v>2.83</v>
      </c>
      <c r="H101" s="634">
        <v>-1.01</v>
      </c>
      <c r="I101" s="634">
        <v>31.71</v>
      </c>
      <c r="J101" s="634">
        <v>31.71</v>
      </c>
      <c r="K101" s="634">
        <v>0.19</v>
      </c>
      <c r="L101" s="634">
        <v>0.18</v>
      </c>
      <c r="M101" s="634">
        <v>0.18</v>
      </c>
      <c r="N101" s="634">
        <v>0.18</v>
      </c>
    </row>
    <row r="102" spans="1:14">
      <c r="A102" s="319" t="s">
        <v>102</v>
      </c>
      <c r="B102" s="634">
        <v>683.88</v>
      </c>
      <c r="C102" s="634">
        <v>45.73</v>
      </c>
      <c r="D102" s="634">
        <v>61.46</v>
      </c>
      <c r="E102" s="634">
        <v>57.82</v>
      </c>
      <c r="F102" s="634">
        <v>57.82</v>
      </c>
      <c r="G102" s="634">
        <v>10.66</v>
      </c>
      <c r="H102" s="634">
        <v>18.88</v>
      </c>
      <c r="I102" s="634">
        <v>26.44</v>
      </c>
      <c r="J102" s="634">
        <v>26.44</v>
      </c>
      <c r="K102" s="634">
        <v>0.2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644.76</v>
      </c>
      <c r="C103" s="634">
        <v>57.63</v>
      </c>
      <c r="D103" s="634">
        <v>46.68</v>
      </c>
      <c r="E103" s="634">
        <v>46.79</v>
      </c>
      <c r="F103" s="634">
        <v>46.79</v>
      </c>
      <c r="G103" s="634">
        <v>-11.08</v>
      </c>
      <c r="H103" s="634">
        <v>-18.29</v>
      </c>
      <c r="I103" s="634">
        <v>-18.809999999999999</v>
      </c>
      <c r="J103" s="634">
        <v>-18.809999999999999</v>
      </c>
      <c r="K103" s="634">
        <v>0.19</v>
      </c>
      <c r="L103" s="634">
        <v>0.16</v>
      </c>
      <c r="M103" s="634">
        <v>0.15</v>
      </c>
      <c r="N103" s="634">
        <v>0.15</v>
      </c>
    </row>
    <row r="104" spans="1:14">
      <c r="A104" s="319" t="s">
        <v>129</v>
      </c>
      <c r="B104" s="634">
        <v>582.24</v>
      </c>
      <c r="C104" s="634">
        <v>46.9</v>
      </c>
      <c r="D104" s="634">
        <v>44.21</v>
      </c>
      <c r="E104" s="634">
        <v>43.84</v>
      </c>
      <c r="F104" s="634">
        <v>43.84</v>
      </c>
      <c r="G104" s="634">
        <v>3.54</v>
      </c>
      <c r="H104" s="634">
        <v>-6.24</v>
      </c>
      <c r="I104" s="634">
        <v>-6.52</v>
      </c>
      <c r="J104" s="634">
        <v>-6.52</v>
      </c>
      <c r="K104" s="634">
        <v>0.17</v>
      </c>
      <c r="L104" s="634">
        <v>0.15</v>
      </c>
      <c r="M104" s="634">
        <v>0.14000000000000001</v>
      </c>
      <c r="N104" s="634">
        <v>0.14000000000000001</v>
      </c>
    </row>
    <row r="105" spans="1:14">
      <c r="A105" s="319" t="s">
        <v>130</v>
      </c>
      <c r="B105" s="634">
        <v>748.6</v>
      </c>
      <c r="C105" s="634">
        <v>44.75</v>
      </c>
      <c r="D105" s="634">
        <v>82.42</v>
      </c>
      <c r="E105" s="634">
        <v>58.52</v>
      </c>
      <c r="F105" s="634">
        <v>58.52</v>
      </c>
      <c r="G105" s="634">
        <v>34.29</v>
      </c>
      <c r="H105" s="634">
        <v>84.55</v>
      </c>
      <c r="I105" s="634">
        <v>30.77</v>
      </c>
      <c r="J105" s="634">
        <v>30.77</v>
      </c>
      <c r="K105" s="634">
        <v>0.22</v>
      </c>
      <c r="L105" s="634">
        <v>0.28000000000000003</v>
      </c>
      <c r="M105" s="634">
        <v>0.19</v>
      </c>
      <c r="N105" s="634">
        <v>0.19</v>
      </c>
    </row>
    <row r="106" spans="1:14">
      <c r="A106" s="319" t="s">
        <v>131</v>
      </c>
      <c r="B106" s="634">
        <v>664.5</v>
      </c>
      <c r="C106" s="634">
        <v>36.369999999999997</v>
      </c>
      <c r="D106" s="634">
        <v>44.97</v>
      </c>
      <c r="E106" s="634">
        <v>48.68</v>
      </c>
      <c r="F106" s="634">
        <v>48.68</v>
      </c>
      <c r="G106" s="634">
        <v>-3.94</v>
      </c>
      <c r="H106" s="634">
        <v>12.59</v>
      </c>
      <c r="I106" s="634">
        <v>33.85</v>
      </c>
      <c r="J106" s="634">
        <v>33.85</v>
      </c>
      <c r="K106" s="634">
        <v>0.2</v>
      </c>
      <c r="L106" s="634">
        <v>0.16</v>
      </c>
      <c r="M106" s="634">
        <v>0.15</v>
      </c>
      <c r="N106" s="634">
        <v>0.15</v>
      </c>
    </row>
    <row r="107" spans="1:14">
      <c r="A107" s="319" t="s">
        <v>104</v>
      </c>
      <c r="B107" s="634">
        <v>8741.67</v>
      </c>
      <c r="C107" s="634">
        <v>866.93</v>
      </c>
      <c r="D107" s="634">
        <v>697.4</v>
      </c>
      <c r="E107" s="634">
        <v>950.36</v>
      </c>
      <c r="F107" s="634">
        <v>950.36</v>
      </c>
      <c r="G107" s="634">
        <v>-19.66</v>
      </c>
      <c r="H107" s="634">
        <v>-6.14</v>
      </c>
      <c r="I107" s="634">
        <v>9.6199999999999992</v>
      </c>
      <c r="J107" s="634">
        <v>9.6199999999999992</v>
      </c>
      <c r="K107" s="634">
        <v>2.57</v>
      </c>
      <c r="L107" s="634">
        <v>2.41</v>
      </c>
      <c r="M107" s="634">
        <v>3.01</v>
      </c>
      <c r="N107" s="634">
        <v>3.01</v>
      </c>
    </row>
    <row r="108" spans="1:14">
      <c r="A108" s="319" t="s">
        <v>105</v>
      </c>
      <c r="B108" s="634">
        <v>7382.39</v>
      </c>
      <c r="C108" s="634">
        <v>721.09</v>
      </c>
      <c r="D108" s="634">
        <v>549.04</v>
      </c>
      <c r="E108" s="634">
        <v>828.27</v>
      </c>
      <c r="F108" s="634">
        <v>828.27</v>
      </c>
      <c r="G108" s="634">
        <v>-19.899999999999999</v>
      </c>
      <c r="H108" s="634">
        <v>-15.22</v>
      </c>
      <c r="I108" s="634">
        <v>14.86</v>
      </c>
      <c r="J108" s="634">
        <v>14.86</v>
      </c>
      <c r="K108" s="634">
        <v>2.17</v>
      </c>
      <c r="L108" s="634">
        <v>1.9</v>
      </c>
      <c r="M108" s="634">
        <v>2.62</v>
      </c>
      <c r="N108" s="634">
        <v>2.62</v>
      </c>
    </row>
    <row r="109" spans="1:14">
      <c r="A109" s="319" t="s">
        <v>106</v>
      </c>
      <c r="B109" s="634">
        <v>0.01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34">
        <v>300739.78999999998</v>
      </c>
      <c r="C4" s="634">
        <v>22263.31</v>
      </c>
      <c r="D4" s="634">
        <v>24764.560000000001</v>
      </c>
      <c r="E4" s="634">
        <v>25371.59</v>
      </c>
      <c r="F4" s="634">
        <v>25371.59</v>
      </c>
      <c r="G4" s="634">
        <v>5.5</v>
      </c>
      <c r="H4" s="634">
        <v>8.68</v>
      </c>
      <c r="I4" s="634">
        <v>13.96</v>
      </c>
      <c r="J4" s="634">
        <v>13.96</v>
      </c>
      <c r="K4" s="634">
        <v>100</v>
      </c>
      <c r="L4" s="634">
        <v>100</v>
      </c>
      <c r="M4" s="634">
        <v>100</v>
      </c>
      <c r="N4" s="634">
        <v>100</v>
      </c>
    </row>
    <row r="5" spans="1:14">
      <c r="A5" s="319" t="s">
        <v>47</v>
      </c>
      <c r="B5" s="634">
        <v>52283.13</v>
      </c>
      <c r="C5" s="634">
        <v>3722.79</v>
      </c>
      <c r="D5" s="634">
        <v>3795.87</v>
      </c>
      <c r="E5" s="634">
        <v>3738.64</v>
      </c>
      <c r="F5" s="634">
        <v>3738.64</v>
      </c>
      <c r="G5" s="634">
        <v>6.15</v>
      </c>
      <c r="H5" s="634">
        <v>8.9</v>
      </c>
      <c r="I5" s="634">
        <v>0.43</v>
      </c>
      <c r="J5" s="634">
        <v>0.43</v>
      </c>
      <c r="K5" s="634">
        <v>17.38</v>
      </c>
      <c r="L5" s="634">
        <v>15.33</v>
      </c>
      <c r="M5" s="634">
        <v>14.74</v>
      </c>
      <c r="N5" s="634">
        <v>14.74</v>
      </c>
    </row>
    <row r="6" spans="1:14">
      <c r="A6" s="319" t="s">
        <v>48</v>
      </c>
      <c r="B6" s="634">
        <v>28862.53</v>
      </c>
      <c r="C6" s="634">
        <v>2072.48</v>
      </c>
      <c r="D6" s="634">
        <v>2072.85</v>
      </c>
      <c r="E6" s="634">
        <v>2037.94</v>
      </c>
      <c r="F6" s="634">
        <v>2037.94</v>
      </c>
      <c r="G6" s="634">
        <v>7.64</v>
      </c>
      <c r="H6" s="634">
        <v>10.72</v>
      </c>
      <c r="I6" s="634">
        <v>-1.67</v>
      </c>
      <c r="J6" s="634">
        <v>-1.67</v>
      </c>
      <c r="K6" s="634">
        <v>9.6</v>
      </c>
      <c r="L6" s="634">
        <v>8.3699999999999992</v>
      </c>
      <c r="M6" s="634">
        <v>8.0299999999999994</v>
      </c>
      <c r="N6" s="634">
        <v>8.0299999999999994</v>
      </c>
    </row>
    <row r="7" spans="1:14">
      <c r="A7" s="319" t="s">
        <v>49</v>
      </c>
      <c r="B7" s="634">
        <v>23420.61</v>
      </c>
      <c r="C7" s="634">
        <v>1650.31</v>
      </c>
      <c r="D7" s="634">
        <v>1723.01</v>
      </c>
      <c r="E7" s="634">
        <v>1700.7</v>
      </c>
      <c r="F7" s="634">
        <v>1700.7</v>
      </c>
      <c r="G7" s="634">
        <v>4.37</v>
      </c>
      <c r="H7" s="634">
        <v>6.79</v>
      </c>
      <c r="I7" s="634">
        <v>3.05</v>
      </c>
      <c r="J7" s="634">
        <v>3.05</v>
      </c>
      <c r="K7" s="634">
        <v>7.79</v>
      </c>
      <c r="L7" s="634">
        <v>6.96</v>
      </c>
      <c r="M7" s="634">
        <v>6.7</v>
      </c>
      <c r="N7" s="634">
        <v>6.7</v>
      </c>
    </row>
    <row r="8" spans="1:14">
      <c r="A8" s="319" t="s">
        <v>50</v>
      </c>
      <c r="B8" s="634">
        <v>6455.39</v>
      </c>
      <c r="C8" s="634">
        <v>605.23</v>
      </c>
      <c r="D8" s="634">
        <v>487.15</v>
      </c>
      <c r="E8" s="634">
        <v>410.42</v>
      </c>
      <c r="F8" s="634">
        <v>410.42</v>
      </c>
      <c r="G8" s="634">
        <v>25.41</v>
      </c>
      <c r="H8" s="634">
        <v>-8.48</v>
      </c>
      <c r="I8" s="634">
        <v>-32.19</v>
      </c>
      <c r="J8" s="634">
        <v>-32.19</v>
      </c>
      <c r="K8" s="634">
        <v>2.15</v>
      </c>
      <c r="L8" s="634">
        <v>1.97</v>
      </c>
      <c r="M8" s="634">
        <v>1.62</v>
      </c>
      <c r="N8" s="634">
        <v>1.62</v>
      </c>
    </row>
    <row r="9" spans="1:14">
      <c r="A9" s="319" t="s">
        <v>51</v>
      </c>
      <c r="B9" s="634">
        <v>9987265.2400000002</v>
      </c>
      <c r="C9" s="634">
        <v>952888.81</v>
      </c>
      <c r="D9" s="634">
        <v>759566.14</v>
      </c>
      <c r="E9" s="634">
        <v>643143.54</v>
      </c>
      <c r="F9" s="634">
        <v>643143.54</v>
      </c>
      <c r="G9" s="634">
        <v>13.89</v>
      </c>
      <c r="H9" s="634">
        <v>-7.09</v>
      </c>
      <c r="I9" s="634">
        <v>-32.51</v>
      </c>
      <c r="J9" s="634">
        <v>-32.51</v>
      </c>
      <c r="K9" s="634">
        <v>3320.9</v>
      </c>
      <c r="L9" s="634">
        <v>3067.15</v>
      </c>
      <c r="M9" s="634">
        <v>2534.9</v>
      </c>
      <c r="N9" s="634">
        <v>2534.9</v>
      </c>
    </row>
    <row r="10" spans="1:14">
      <c r="A10" s="319" t="s">
        <v>52</v>
      </c>
      <c r="B10" s="634">
        <v>4992.32</v>
      </c>
      <c r="C10" s="634">
        <v>326.87</v>
      </c>
      <c r="D10" s="634">
        <v>455.41</v>
      </c>
      <c r="E10" s="634">
        <v>475.68</v>
      </c>
      <c r="F10" s="634">
        <v>475.68</v>
      </c>
      <c r="G10" s="634">
        <v>36.83</v>
      </c>
      <c r="H10" s="634">
        <v>48.51</v>
      </c>
      <c r="I10" s="634">
        <v>45.53</v>
      </c>
      <c r="J10" s="634">
        <v>45.53</v>
      </c>
      <c r="K10" s="634">
        <v>1.66</v>
      </c>
      <c r="L10" s="634">
        <v>1.84</v>
      </c>
      <c r="M10" s="634">
        <v>1.87</v>
      </c>
      <c r="N10" s="634">
        <v>1.87</v>
      </c>
    </row>
    <row r="11" spans="1:14">
      <c r="A11" s="319" t="s">
        <v>51</v>
      </c>
      <c r="B11" s="634">
        <v>2816944.14</v>
      </c>
      <c r="C11" s="634">
        <v>223981.93</v>
      </c>
      <c r="D11" s="634">
        <v>222999.95</v>
      </c>
      <c r="E11" s="634">
        <v>238240.99</v>
      </c>
      <c r="F11" s="634">
        <v>238240.99</v>
      </c>
      <c r="G11" s="634">
        <v>3.43</v>
      </c>
      <c r="H11" s="634">
        <v>3.94</v>
      </c>
      <c r="I11" s="634">
        <v>6.37</v>
      </c>
      <c r="J11" s="634">
        <v>6.37</v>
      </c>
      <c r="K11" s="634">
        <v>936.67</v>
      </c>
      <c r="L11" s="634">
        <v>900.48</v>
      </c>
      <c r="M11" s="634">
        <v>939.01</v>
      </c>
      <c r="N11" s="634">
        <v>939.01</v>
      </c>
    </row>
    <row r="12" spans="1:14">
      <c r="A12" s="319" t="s">
        <v>108</v>
      </c>
      <c r="B12" s="634">
        <v>810.87</v>
      </c>
      <c r="C12" s="634">
        <v>56.76</v>
      </c>
      <c r="D12" s="634">
        <v>90.2</v>
      </c>
      <c r="E12" s="634">
        <v>86.32</v>
      </c>
      <c r="F12" s="634">
        <v>86.32</v>
      </c>
      <c r="G12" s="634">
        <v>43.18</v>
      </c>
      <c r="H12" s="634">
        <v>100.85</v>
      </c>
      <c r="I12" s="634">
        <v>52.08</v>
      </c>
      <c r="J12" s="634">
        <v>52.08</v>
      </c>
      <c r="K12" s="634">
        <v>0.27</v>
      </c>
      <c r="L12" s="634">
        <v>0.36</v>
      </c>
      <c r="M12" s="634">
        <v>0.34</v>
      </c>
      <c r="N12" s="634">
        <v>0.34</v>
      </c>
    </row>
    <row r="13" spans="1:14">
      <c r="A13" s="319" t="s">
        <v>51</v>
      </c>
      <c r="B13" s="634">
        <v>352086.57</v>
      </c>
      <c r="C13" s="634">
        <v>32449.68</v>
      </c>
      <c r="D13" s="634">
        <v>35635.17</v>
      </c>
      <c r="E13" s="634">
        <v>35277.78</v>
      </c>
      <c r="F13" s="634">
        <v>35277.78</v>
      </c>
      <c r="G13" s="634">
        <v>-0.62</v>
      </c>
      <c r="H13" s="634">
        <v>34.07</v>
      </c>
      <c r="I13" s="634">
        <v>8.7200000000000006</v>
      </c>
      <c r="J13" s="634">
        <v>8.7200000000000006</v>
      </c>
      <c r="K13" s="634">
        <v>117.07</v>
      </c>
      <c r="L13" s="634">
        <v>143.9</v>
      </c>
      <c r="M13" s="634">
        <v>139.04</v>
      </c>
      <c r="N13" s="634">
        <v>139.04</v>
      </c>
    </row>
    <row r="14" spans="1:14">
      <c r="A14" s="319" t="s">
        <v>109</v>
      </c>
      <c r="B14" s="634">
        <v>3200.76</v>
      </c>
      <c r="C14" s="634">
        <v>200.56</v>
      </c>
      <c r="D14" s="634">
        <v>274.82</v>
      </c>
      <c r="E14" s="634">
        <v>288.68</v>
      </c>
      <c r="F14" s="634">
        <v>288.68</v>
      </c>
      <c r="G14" s="634">
        <v>41.97</v>
      </c>
      <c r="H14" s="634">
        <v>39.57</v>
      </c>
      <c r="I14" s="634">
        <v>43.94</v>
      </c>
      <c r="J14" s="634">
        <v>43.94</v>
      </c>
      <c r="K14" s="634">
        <v>1.06</v>
      </c>
      <c r="L14" s="634">
        <v>1.1100000000000001</v>
      </c>
      <c r="M14" s="634">
        <v>1.1399999999999999</v>
      </c>
      <c r="N14" s="634">
        <v>1.1399999999999999</v>
      </c>
    </row>
    <row r="15" spans="1:14">
      <c r="A15" s="319" t="s">
        <v>51</v>
      </c>
      <c r="B15" s="634">
        <v>1758584.15</v>
      </c>
      <c r="C15" s="634">
        <v>129834.97</v>
      </c>
      <c r="D15" s="634">
        <v>128317.32</v>
      </c>
      <c r="E15" s="634">
        <v>136612.62</v>
      </c>
      <c r="F15" s="634">
        <v>136612.62</v>
      </c>
      <c r="G15" s="634">
        <v>11.52</v>
      </c>
      <c r="H15" s="634">
        <v>-0.51</v>
      </c>
      <c r="I15" s="634">
        <v>5.22</v>
      </c>
      <c r="J15" s="634">
        <v>5.22</v>
      </c>
      <c r="K15" s="634">
        <v>584.75</v>
      </c>
      <c r="L15" s="634">
        <v>518.15</v>
      </c>
      <c r="M15" s="634">
        <v>538.45000000000005</v>
      </c>
      <c r="N15" s="634">
        <v>538.45000000000005</v>
      </c>
    </row>
    <row r="16" spans="1:14">
      <c r="A16" s="319" t="s">
        <v>110</v>
      </c>
      <c r="B16" s="634">
        <v>2932.29</v>
      </c>
      <c r="C16" s="634">
        <v>183.77</v>
      </c>
      <c r="D16" s="634">
        <v>250.75</v>
      </c>
      <c r="E16" s="634">
        <v>255.89</v>
      </c>
      <c r="F16" s="634">
        <v>255.89</v>
      </c>
      <c r="G16" s="634">
        <v>43.33</v>
      </c>
      <c r="H16" s="634">
        <v>37.46</v>
      </c>
      <c r="I16" s="634">
        <v>39.24</v>
      </c>
      <c r="J16" s="634">
        <v>39.24</v>
      </c>
      <c r="K16" s="634">
        <v>0.98</v>
      </c>
      <c r="L16" s="634">
        <v>1.01</v>
      </c>
      <c r="M16" s="634">
        <v>1.01</v>
      </c>
      <c r="N16" s="634">
        <v>1.01</v>
      </c>
    </row>
    <row r="17" spans="1:14">
      <c r="A17" s="319" t="s">
        <v>51</v>
      </c>
      <c r="B17" s="634">
        <v>1619196.82</v>
      </c>
      <c r="C17" s="634">
        <v>119087.05</v>
      </c>
      <c r="D17" s="634">
        <v>117259.3</v>
      </c>
      <c r="E17" s="634">
        <v>121829.6</v>
      </c>
      <c r="F17" s="634">
        <v>121829.6</v>
      </c>
      <c r="G17" s="634">
        <v>12.96</v>
      </c>
      <c r="H17" s="634">
        <v>-2.04</v>
      </c>
      <c r="I17" s="634">
        <v>2.2999999999999998</v>
      </c>
      <c r="J17" s="634">
        <v>2.2999999999999998</v>
      </c>
      <c r="K17" s="634">
        <v>538.4</v>
      </c>
      <c r="L17" s="634">
        <v>473.5</v>
      </c>
      <c r="M17" s="634">
        <v>480.18</v>
      </c>
      <c r="N17" s="634">
        <v>480.18</v>
      </c>
    </row>
    <row r="18" spans="1:14">
      <c r="A18" s="319" t="s">
        <v>111</v>
      </c>
      <c r="B18" s="634">
        <v>268.47000000000003</v>
      </c>
      <c r="C18" s="634">
        <v>16.79</v>
      </c>
      <c r="D18" s="634">
        <v>24.07</v>
      </c>
      <c r="E18" s="634">
        <v>32.78</v>
      </c>
      <c r="F18" s="634">
        <v>32.78</v>
      </c>
      <c r="G18" s="634">
        <v>28.63</v>
      </c>
      <c r="H18" s="634">
        <v>66.11</v>
      </c>
      <c r="I18" s="634">
        <v>95.24</v>
      </c>
      <c r="J18" s="634">
        <v>95.24</v>
      </c>
      <c r="K18" s="634">
        <v>0.09</v>
      </c>
      <c r="L18" s="634">
        <v>0.1</v>
      </c>
      <c r="M18" s="634">
        <v>0.13</v>
      </c>
      <c r="N18" s="634">
        <v>0.13</v>
      </c>
    </row>
    <row r="19" spans="1:14">
      <c r="A19" s="319" t="s">
        <v>51</v>
      </c>
      <c r="B19" s="634">
        <v>139387.32999999999</v>
      </c>
      <c r="C19" s="634">
        <v>10747.93</v>
      </c>
      <c r="D19" s="634">
        <v>11058.02</v>
      </c>
      <c r="E19" s="634">
        <v>14783.01</v>
      </c>
      <c r="F19" s="634">
        <v>14783.01</v>
      </c>
      <c r="G19" s="634">
        <v>-2.79</v>
      </c>
      <c r="H19" s="634">
        <v>19.22</v>
      </c>
      <c r="I19" s="634">
        <v>37.54</v>
      </c>
      <c r="J19" s="634">
        <v>37.54</v>
      </c>
      <c r="K19" s="634">
        <v>46.35</v>
      </c>
      <c r="L19" s="634">
        <v>44.65</v>
      </c>
      <c r="M19" s="634">
        <v>58.27</v>
      </c>
      <c r="N19" s="634">
        <v>58.27</v>
      </c>
    </row>
    <row r="20" spans="1:14">
      <c r="A20" s="319" t="s">
        <v>112</v>
      </c>
      <c r="B20" s="634">
        <v>942.81</v>
      </c>
      <c r="C20" s="634">
        <v>67.650000000000006</v>
      </c>
      <c r="D20" s="634">
        <v>87.16</v>
      </c>
      <c r="E20" s="634">
        <v>97.83</v>
      </c>
      <c r="F20" s="634">
        <v>97.83</v>
      </c>
      <c r="G20" s="634">
        <v>17.010000000000002</v>
      </c>
      <c r="H20" s="634">
        <v>37.96</v>
      </c>
      <c r="I20" s="634">
        <v>44.61</v>
      </c>
      <c r="J20" s="634">
        <v>44.61</v>
      </c>
      <c r="K20" s="634">
        <v>0.31</v>
      </c>
      <c r="L20" s="634">
        <v>0.35</v>
      </c>
      <c r="M20" s="634">
        <v>0.39</v>
      </c>
      <c r="N20" s="634">
        <v>0.39</v>
      </c>
    </row>
    <row r="21" spans="1:14">
      <c r="A21" s="319" t="s">
        <v>51</v>
      </c>
      <c r="B21" s="634">
        <v>678639.88</v>
      </c>
      <c r="C21" s="634">
        <v>60129.08</v>
      </c>
      <c r="D21" s="634">
        <v>56894.05</v>
      </c>
      <c r="E21" s="634">
        <v>64466.42</v>
      </c>
      <c r="F21" s="634">
        <v>64466.42</v>
      </c>
      <c r="G21" s="634">
        <v>-12.22</v>
      </c>
      <c r="H21" s="634">
        <v>-1.29</v>
      </c>
      <c r="I21" s="634">
        <v>7.21</v>
      </c>
      <c r="J21" s="634">
        <v>7.21</v>
      </c>
      <c r="K21" s="634">
        <v>225.66</v>
      </c>
      <c r="L21" s="634">
        <v>229.74</v>
      </c>
      <c r="M21" s="634">
        <v>254.09</v>
      </c>
      <c r="N21" s="634">
        <v>254.09</v>
      </c>
    </row>
    <row r="22" spans="1:14">
      <c r="A22" s="319" t="s">
        <v>113</v>
      </c>
      <c r="B22" s="634">
        <v>37.880000000000003</v>
      </c>
      <c r="C22" s="634">
        <v>1.9</v>
      </c>
      <c r="D22" s="634">
        <v>3.23</v>
      </c>
      <c r="E22" s="634">
        <v>2.85</v>
      </c>
      <c r="F22" s="634">
        <v>2.85</v>
      </c>
      <c r="G22" s="634">
        <v>72.81</v>
      </c>
      <c r="H22" s="634">
        <v>95.76</v>
      </c>
      <c r="I22" s="634">
        <v>50</v>
      </c>
      <c r="J22" s="634">
        <v>50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27633.55</v>
      </c>
      <c r="C23" s="634">
        <v>1568.2</v>
      </c>
      <c r="D23" s="634">
        <v>2153.4</v>
      </c>
      <c r="E23" s="634">
        <v>1884.17</v>
      </c>
      <c r="F23" s="634">
        <v>1884.17</v>
      </c>
      <c r="G23" s="634">
        <v>42.6</v>
      </c>
      <c r="H23" s="634">
        <v>59.22</v>
      </c>
      <c r="I23" s="634">
        <v>20.149999999999999</v>
      </c>
      <c r="J23" s="634">
        <v>20.149999999999999</v>
      </c>
      <c r="K23" s="634">
        <v>9.19</v>
      </c>
      <c r="L23" s="634">
        <v>8.6999999999999993</v>
      </c>
      <c r="M23" s="634">
        <v>7.43</v>
      </c>
      <c r="N23" s="634">
        <v>7.43</v>
      </c>
    </row>
    <row r="24" spans="1:14">
      <c r="A24" s="319" t="s">
        <v>53</v>
      </c>
      <c r="B24" s="634">
        <v>3146.76</v>
      </c>
      <c r="C24" s="634">
        <v>243.72</v>
      </c>
      <c r="D24" s="634">
        <v>200.84</v>
      </c>
      <c r="E24" s="634">
        <v>233.3</v>
      </c>
      <c r="F24" s="634">
        <v>233.3</v>
      </c>
      <c r="G24" s="634">
        <v>-15.27</v>
      </c>
      <c r="H24" s="634">
        <v>7.81</v>
      </c>
      <c r="I24" s="634">
        <v>-4.28</v>
      </c>
      <c r="J24" s="634">
        <v>-4.28</v>
      </c>
      <c r="K24" s="634">
        <v>1.05</v>
      </c>
      <c r="L24" s="634">
        <v>0.81</v>
      </c>
      <c r="M24" s="634">
        <v>0.92</v>
      </c>
      <c r="N24" s="634">
        <v>0.92</v>
      </c>
    </row>
    <row r="25" spans="1:14">
      <c r="A25" s="319" t="s">
        <v>51</v>
      </c>
      <c r="B25" s="634">
        <v>6524348.5999999996</v>
      </c>
      <c r="C25" s="634">
        <v>459403.73</v>
      </c>
      <c r="D25" s="634">
        <v>422879.06</v>
      </c>
      <c r="E25" s="634">
        <v>626515.27</v>
      </c>
      <c r="F25" s="634">
        <v>626515.27</v>
      </c>
      <c r="G25" s="634">
        <v>-24.89</v>
      </c>
      <c r="H25" s="634">
        <v>40.54</v>
      </c>
      <c r="I25" s="634">
        <v>36.380000000000003</v>
      </c>
      <c r="J25" s="634">
        <v>36.380000000000003</v>
      </c>
      <c r="K25" s="634">
        <v>2169.4299999999998</v>
      </c>
      <c r="L25" s="634">
        <v>1707.6</v>
      </c>
      <c r="M25" s="634">
        <v>2469.36</v>
      </c>
      <c r="N25" s="634">
        <v>2469.36</v>
      </c>
    </row>
    <row r="26" spans="1:14">
      <c r="A26" s="319" t="s">
        <v>114</v>
      </c>
      <c r="B26" s="634">
        <v>494.9</v>
      </c>
      <c r="C26" s="634">
        <v>39.19</v>
      </c>
      <c r="D26" s="634">
        <v>12.11</v>
      </c>
      <c r="E26" s="634">
        <v>49.71</v>
      </c>
      <c r="F26" s="634">
        <v>49.71</v>
      </c>
      <c r="G26" s="634">
        <v>-58.15</v>
      </c>
      <c r="H26" s="634">
        <v>29.38</v>
      </c>
      <c r="I26" s="634">
        <v>26.84</v>
      </c>
      <c r="J26" s="634">
        <v>26.84</v>
      </c>
      <c r="K26" s="634">
        <v>0.16</v>
      </c>
      <c r="L26" s="634">
        <v>0.05</v>
      </c>
      <c r="M26" s="634">
        <v>0.2</v>
      </c>
      <c r="N26" s="634">
        <v>0.2</v>
      </c>
    </row>
    <row r="27" spans="1:14">
      <c r="A27" s="319" t="s">
        <v>51</v>
      </c>
      <c r="B27" s="634">
        <v>2092540.1</v>
      </c>
      <c r="C27" s="634">
        <v>147818.56</v>
      </c>
      <c r="D27" s="634">
        <v>63662.81</v>
      </c>
      <c r="E27" s="634">
        <v>270857.75</v>
      </c>
      <c r="F27" s="634">
        <v>270857.75</v>
      </c>
      <c r="G27" s="634">
        <v>-54.06</v>
      </c>
      <c r="H27" s="634">
        <v>86.18</v>
      </c>
      <c r="I27" s="634">
        <v>83.24</v>
      </c>
      <c r="J27" s="634">
        <v>83.24</v>
      </c>
      <c r="K27" s="634">
        <v>695.8</v>
      </c>
      <c r="L27" s="634">
        <v>257.07</v>
      </c>
      <c r="M27" s="634">
        <v>1067.56</v>
      </c>
      <c r="N27" s="634">
        <v>1067.56</v>
      </c>
    </row>
    <row r="28" spans="1:14">
      <c r="A28" s="319" t="s">
        <v>115</v>
      </c>
      <c r="B28" s="634">
        <v>1644.52</v>
      </c>
      <c r="C28" s="634">
        <v>125.34</v>
      </c>
      <c r="D28" s="634">
        <v>116.01</v>
      </c>
      <c r="E28" s="634">
        <v>109.26</v>
      </c>
      <c r="F28" s="634">
        <v>109.26</v>
      </c>
      <c r="G28" s="634">
        <v>8.17</v>
      </c>
      <c r="H28" s="634">
        <v>9.76</v>
      </c>
      <c r="I28" s="634">
        <v>-12.83</v>
      </c>
      <c r="J28" s="634">
        <v>-12.83</v>
      </c>
      <c r="K28" s="634">
        <v>0.55000000000000004</v>
      </c>
      <c r="L28" s="634">
        <v>0.47</v>
      </c>
      <c r="M28" s="634">
        <v>0.43</v>
      </c>
      <c r="N28" s="634">
        <v>0.43</v>
      </c>
    </row>
    <row r="29" spans="1:14">
      <c r="A29" s="319" t="s">
        <v>51</v>
      </c>
      <c r="B29" s="634">
        <v>3205773.16</v>
      </c>
      <c r="C29" s="634">
        <v>224963.1</v>
      </c>
      <c r="D29" s="634">
        <v>269672.14</v>
      </c>
      <c r="E29" s="634">
        <v>268376.08</v>
      </c>
      <c r="F29" s="634">
        <v>268376.08</v>
      </c>
      <c r="G29" s="634">
        <v>11.69</v>
      </c>
      <c r="H29" s="634">
        <v>42.4</v>
      </c>
      <c r="I29" s="634">
        <v>19.3</v>
      </c>
      <c r="J29" s="634">
        <v>19.3</v>
      </c>
      <c r="K29" s="634">
        <v>1065.96</v>
      </c>
      <c r="L29" s="634">
        <v>1088.94</v>
      </c>
      <c r="M29" s="634">
        <v>1057.78</v>
      </c>
      <c r="N29" s="634">
        <v>1057.78</v>
      </c>
    </row>
    <row r="30" spans="1:14">
      <c r="A30" s="319" t="s">
        <v>54</v>
      </c>
      <c r="B30" s="634">
        <v>28695.26</v>
      </c>
      <c r="C30" s="634">
        <v>1898.01</v>
      </c>
      <c r="D30" s="634">
        <v>2092.2199999999998</v>
      </c>
      <c r="E30" s="634">
        <v>1983.44</v>
      </c>
      <c r="F30" s="634">
        <v>1983.44</v>
      </c>
      <c r="G30" s="634">
        <v>4</v>
      </c>
      <c r="H30" s="634">
        <v>10.69</v>
      </c>
      <c r="I30" s="634">
        <v>4.5</v>
      </c>
      <c r="J30" s="634">
        <v>4.5</v>
      </c>
      <c r="K30" s="634">
        <v>9.5399999999999991</v>
      </c>
      <c r="L30" s="634">
        <v>8.4499999999999993</v>
      </c>
      <c r="M30" s="634">
        <v>7.82</v>
      </c>
      <c r="N30" s="634">
        <v>7.82</v>
      </c>
    </row>
    <row r="31" spans="1:14">
      <c r="A31" s="319" t="s">
        <v>55</v>
      </c>
      <c r="B31" s="634">
        <v>5390.37</v>
      </c>
      <c r="C31" s="634">
        <v>397.73</v>
      </c>
      <c r="D31" s="634">
        <v>456.03</v>
      </c>
      <c r="E31" s="634">
        <v>407.11</v>
      </c>
      <c r="F31" s="634">
        <v>407.11</v>
      </c>
      <c r="G31" s="634">
        <v>7.75</v>
      </c>
      <c r="H31" s="634">
        <v>13.46</v>
      </c>
      <c r="I31" s="634">
        <v>2.36</v>
      </c>
      <c r="J31" s="634">
        <v>2.36</v>
      </c>
      <c r="K31" s="634">
        <v>1.79</v>
      </c>
      <c r="L31" s="634">
        <v>1.84</v>
      </c>
      <c r="M31" s="634">
        <v>1.6</v>
      </c>
      <c r="N31" s="634">
        <v>1.6</v>
      </c>
    </row>
    <row r="32" spans="1:14">
      <c r="A32" s="319" t="s">
        <v>116</v>
      </c>
      <c r="B32" s="634">
        <v>4467.2700000000004</v>
      </c>
      <c r="C32" s="634">
        <v>336.72</v>
      </c>
      <c r="D32" s="634">
        <v>374.29</v>
      </c>
      <c r="E32" s="634">
        <v>353.15</v>
      </c>
      <c r="F32" s="634">
        <v>353.15</v>
      </c>
      <c r="G32" s="634">
        <v>11.64</v>
      </c>
      <c r="H32" s="634">
        <v>13.19</v>
      </c>
      <c r="I32" s="634">
        <v>4.88</v>
      </c>
      <c r="J32" s="634">
        <v>4.88</v>
      </c>
      <c r="K32" s="634">
        <v>1.49</v>
      </c>
      <c r="L32" s="634">
        <v>1.51</v>
      </c>
      <c r="M32" s="634">
        <v>1.39</v>
      </c>
      <c r="N32" s="634">
        <v>1.39</v>
      </c>
    </row>
    <row r="33" spans="1:14">
      <c r="A33" s="319" t="s">
        <v>56</v>
      </c>
      <c r="B33" s="634">
        <v>2344.44</v>
      </c>
      <c r="C33" s="634">
        <v>164.81</v>
      </c>
      <c r="D33" s="634">
        <v>196.61</v>
      </c>
      <c r="E33" s="634">
        <v>188.74</v>
      </c>
      <c r="F33" s="634">
        <v>188.74</v>
      </c>
      <c r="G33" s="634">
        <v>21.84</v>
      </c>
      <c r="H33" s="634">
        <v>18.03</v>
      </c>
      <c r="I33" s="634">
        <v>14.52</v>
      </c>
      <c r="J33" s="634">
        <v>14.52</v>
      </c>
      <c r="K33" s="634">
        <v>0.78</v>
      </c>
      <c r="L33" s="634">
        <v>0.79</v>
      </c>
      <c r="M33" s="634">
        <v>0.74</v>
      </c>
      <c r="N33" s="634">
        <v>0.74</v>
      </c>
    </row>
    <row r="34" spans="1:14">
      <c r="A34" s="319" t="s">
        <v>51</v>
      </c>
      <c r="B34" s="634">
        <v>548681.36</v>
      </c>
      <c r="C34" s="634">
        <v>37706.18</v>
      </c>
      <c r="D34" s="634">
        <v>46214.74</v>
      </c>
      <c r="E34" s="634">
        <v>45029.919999999998</v>
      </c>
      <c r="F34" s="634">
        <v>45029.919999999998</v>
      </c>
      <c r="G34" s="634">
        <v>31.99</v>
      </c>
      <c r="H34" s="634">
        <v>24.92</v>
      </c>
      <c r="I34" s="634">
        <v>19.420000000000002</v>
      </c>
      <c r="J34" s="634">
        <v>19.420000000000002</v>
      </c>
      <c r="K34" s="634">
        <v>182.44</v>
      </c>
      <c r="L34" s="634">
        <v>186.62</v>
      </c>
      <c r="M34" s="634">
        <v>177.48</v>
      </c>
      <c r="N34" s="634">
        <v>177.48</v>
      </c>
    </row>
    <row r="35" spans="1:14">
      <c r="A35" s="319" t="s">
        <v>57</v>
      </c>
      <c r="B35" s="634">
        <v>923.1</v>
      </c>
      <c r="C35" s="634">
        <v>61.02</v>
      </c>
      <c r="D35" s="634">
        <v>81.739999999999995</v>
      </c>
      <c r="E35" s="634">
        <v>53.96</v>
      </c>
      <c r="F35" s="634">
        <v>53.96</v>
      </c>
      <c r="G35" s="634">
        <v>-7.8</v>
      </c>
      <c r="H35" s="634">
        <v>14.72</v>
      </c>
      <c r="I35" s="634">
        <v>-11.57</v>
      </c>
      <c r="J35" s="634">
        <v>-11.57</v>
      </c>
      <c r="K35" s="634">
        <v>0.31</v>
      </c>
      <c r="L35" s="634">
        <v>0.33</v>
      </c>
      <c r="M35" s="634">
        <v>0.21</v>
      </c>
      <c r="N35" s="634">
        <v>0.21</v>
      </c>
    </row>
    <row r="36" spans="1:14">
      <c r="A36" s="319" t="s">
        <v>51</v>
      </c>
      <c r="B36" s="634">
        <v>111683.85</v>
      </c>
      <c r="C36" s="634">
        <v>7922.96</v>
      </c>
      <c r="D36" s="634">
        <v>9273.08</v>
      </c>
      <c r="E36" s="634">
        <v>6713.52</v>
      </c>
      <c r="F36" s="634">
        <v>6713.52</v>
      </c>
      <c r="G36" s="634">
        <v>-1.55</v>
      </c>
      <c r="H36" s="634">
        <v>5.83</v>
      </c>
      <c r="I36" s="634">
        <v>-15.27</v>
      </c>
      <c r="J36" s="634">
        <v>-15.27</v>
      </c>
      <c r="K36" s="634">
        <v>37.14</v>
      </c>
      <c r="L36" s="634">
        <v>37.44</v>
      </c>
      <c r="M36" s="634">
        <v>26.46</v>
      </c>
      <c r="N36" s="634">
        <v>26.46</v>
      </c>
    </row>
    <row r="37" spans="1:14">
      <c r="A37" s="319" t="s">
        <v>58</v>
      </c>
      <c r="B37" s="634">
        <v>9465.64</v>
      </c>
      <c r="C37" s="634">
        <v>502.07</v>
      </c>
      <c r="D37" s="634">
        <v>564.91999999999996</v>
      </c>
      <c r="E37" s="634">
        <v>488.81</v>
      </c>
      <c r="F37" s="634">
        <v>488.81</v>
      </c>
      <c r="G37" s="634">
        <v>-1.19</v>
      </c>
      <c r="H37" s="634">
        <v>10.82</v>
      </c>
      <c r="I37" s="634">
        <v>-2.64</v>
      </c>
      <c r="J37" s="634">
        <v>-2.64</v>
      </c>
      <c r="K37" s="634">
        <v>3.15</v>
      </c>
      <c r="L37" s="634">
        <v>2.2799999999999998</v>
      </c>
      <c r="M37" s="634">
        <v>1.93</v>
      </c>
      <c r="N37" s="634">
        <v>1.93</v>
      </c>
    </row>
    <row r="38" spans="1:14">
      <c r="A38" s="319" t="s">
        <v>51</v>
      </c>
      <c r="B38" s="634">
        <v>4567049.88</v>
      </c>
      <c r="C38" s="634">
        <v>334363.82</v>
      </c>
      <c r="D38" s="634">
        <v>358932.55</v>
      </c>
      <c r="E38" s="634">
        <v>335283.59000000003</v>
      </c>
      <c r="F38" s="634">
        <v>335283.59000000003</v>
      </c>
      <c r="G38" s="634">
        <v>-1.84</v>
      </c>
      <c r="H38" s="634">
        <v>13.16</v>
      </c>
      <c r="I38" s="634">
        <v>0.28000000000000003</v>
      </c>
      <c r="J38" s="634">
        <v>0.28000000000000003</v>
      </c>
      <c r="K38" s="634">
        <v>1518.61</v>
      </c>
      <c r="L38" s="634">
        <v>1449.38</v>
      </c>
      <c r="M38" s="634">
        <v>1321.49</v>
      </c>
      <c r="N38" s="634">
        <v>1321.49</v>
      </c>
    </row>
    <row r="39" spans="1:14">
      <c r="A39" s="319" t="s">
        <v>59</v>
      </c>
      <c r="B39" s="634">
        <v>4313.7700000000004</v>
      </c>
      <c r="C39" s="634">
        <v>342.13</v>
      </c>
      <c r="D39" s="634">
        <v>325.77999999999997</v>
      </c>
      <c r="E39" s="634">
        <v>384.21</v>
      </c>
      <c r="F39" s="634">
        <v>384.21</v>
      </c>
      <c r="G39" s="634">
        <v>5.67</v>
      </c>
      <c r="H39" s="634">
        <v>7.07</v>
      </c>
      <c r="I39" s="634">
        <v>12.3</v>
      </c>
      <c r="J39" s="634">
        <v>12.3</v>
      </c>
      <c r="K39" s="634">
        <v>1.43</v>
      </c>
      <c r="L39" s="634">
        <v>1.32</v>
      </c>
      <c r="M39" s="634">
        <v>1.51</v>
      </c>
      <c r="N39" s="634">
        <v>1.51</v>
      </c>
    </row>
    <row r="40" spans="1:14">
      <c r="A40" s="319" t="s">
        <v>51</v>
      </c>
      <c r="B40" s="634">
        <v>1151313.55</v>
      </c>
      <c r="C40" s="634">
        <v>94410.06</v>
      </c>
      <c r="D40" s="634">
        <v>85885.27</v>
      </c>
      <c r="E40" s="634">
        <v>101862.68</v>
      </c>
      <c r="F40" s="634">
        <v>101862.68</v>
      </c>
      <c r="G40" s="634">
        <v>6.3</v>
      </c>
      <c r="H40" s="634">
        <v>3.25</v>
      </c>
      <c r="I40" s="634">
        <v>7.89</v>
      </c>
      <c r="J40" s="634">
        <v>7.89</v>
      </c>
      <c r="K40" s="634">
        <v>382.83</v>
      </c>
      <c r="L40" s="634">
        <v>346.81</v>
      </c>
      <c r="M40" s="634">
        <v>401.48</v>
      </c>
      <c r="N40" s="634">
        <v>401.48</v>
      </c>
    </row>
    <row r="41" spans="1:14">
      <c r="A41" s="319" t="s">
        <v>60</v>
      </c>
      <c r="B41" s="634">
        <v>9.1999999999999993</v>
      </c>
      <c r="C41" s="634">
        <v>0.63</v>
      </c>
      <c r="D41" s="634">
        <v>0.94</v>
      </c>
      <c r="E41" s="634">
        <v>0.72</v>
      </c>
      <c r="F41" s="634">
        <v>0.72</v>
      </c>
      <c r="G41" s="634">
        <v>7.1</v>
      </c>
      <c r="H41" s="634">
        <v>-6</v>
      </c>
      <c r="I41" s="634">
        <v>14.29</v>
      </c>
      <c r="J41" s="634">
        <v>14.29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3426.15</v>
      </c>
      <c r="C42" s="634">
        <v>244.86</v>
      </c>
      <c r="D42" s="634">
        <v>334.47</v>
      </c>
      <c r="E42" s="634">
        <v>220.7</v>
      </c>
      <c r="F42" s="634">
        <v>220.7</v>
      </c>
      <c r="G42" s="634">
        <v>30.37</v>
      </c>
      <c r="H42" s="634">
        <v>-18.309999999999999</v>
      </c>
      <c r="I42" s="634">
        <v>-9.8699999999999992</v>
      </c>
      <c r="J42" s="634">
        <v>-9.8699999999999992</v>
      </c>
      <c r="K42" s="634">
        <v>1.1399999999999999</v>
      </c>
      <c r="L42" s="634">
        <v>1.35</v>
      </c>
      <c r="M42" s="634">
        <v>0.87</v>
      </c>
      <c r="N42" s="634">
        <v>0.87</v>
      </c>
    </row>
    <row r="43" spans="1:14">
      <c r="A43" s="319" t="s">
        <v>117</v>
      </c>
      <c r="B43" s="634">
        <v>30.3</v>
      </c>
      <c r="C43" s="634">
        <v>2.39</v>
      </c>
      <c r="D43" s="634">
        <v>2.81</v>
      </c>
      <c r="E43" s="634">
        <v>1.43</v>
      </c>
      <c r="F43" s="634">
        <v>1.43</v>
      </c>
      <c r="G43" s="634">
        <v>-2.35</v>
      </c>
      <c r="H43" s="634">
        <v>-13</v>
      </c>
      <c r="I43" s="634">
        <v>-40.17</v>
      </c>
      <c r="J43" s="634">
        <v>-40.17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7868.27</v>
      </c>
      <c r="C44" s="634">
        <v>544.78</v>
      </c>
      <c r="D44" s="634">
        <v>798.17</v>
      </c>
      <c r="E44" s="634">
        <v>399.21</v>
      </c>
      <c r="F44" s="634">
        <v>399.21</v>
      </c>
      <c r="G44" s="634">
        <v>8.44</v>
      </c>
      <c r="H44" s="634">
        <v>0.09</v>
      </c>
      <c r="I44" s="634">
        <v>-26.72</v>
      </c>
      <c r="J44" s="634">
        <v>-26.72</v>
      </c>
      <c r="K44" s="634">
        <v>2.62</v>
      </c>
      <c r="L44" s="634">
        <v>3.22</v>
      </c>
      <c r="M44" s="634">
        <v>1.57</v>
      </c>
      <c r="N44" s="634">
        <v>1.57</v>
      </c>
    </row>
    <row r="45" spans="1:14">
      <c r="A45" s="319" t="s">
        <v>118</v>
      </c>
      <c r="B45" s="634">
        <v>9485.99</v>
      </c>
      <c r="C45" s="634">
        <v>653.05999999999995</v>
      </c>
      <c r="D45" s="634">
        <v>741.75</v>
      </c>
      <c r="E45" s="634">
        <v>701.17</v>
      </c>
      <c r="F45" s="634">
        <v>701.17</v>
      </c>
      <c r="G45" s="634">
        <v>6.76</v>
      </c>
      <c r="H45" s="634">
        <v>10.7</v>
      </c>
      <c r="I45" s="634">
        <v>7.37</v>
      </c>
      <c r="J45" s="634">
        <v>7.37</v>
      </c>
      <c r="K45" s="634">
        <v>3.15</v>
      </c>
      <c r="L45" s="634">
        <v>3</v>
      </c>
      <c r="M45" s="634">
        <v>2.76</v>
      </c>
      <c r="N45" s="634">
        <v>2.76</v>
      </c>
    </row>
    <row r="46" spans="1:14">
      <c r="A46" s="319" t="s">
        <v>51</v>
      </c>
      <c r="B46" s="634">
        <v>3887212.51</v>
      </c>
      <c r="C46" s="634">
        <v>220902.04</v>
      </c>
      <c r="D46" s="634">
        <v>246964.29</v>
      </c>
      <c r="E46" s="634">
        <v>289121.39</v>
      </c>
      <c r="F46" s="634">
        <v>289121.39</v>
      </c>
      <c r="G46" s="634">
        <v>5.29</v>
      </c>
      <c r="H46" s="634">
        <v>5.0199999999999996</v>
      </c>
      <c r="I46" s="634">
        <v>30.88</v>
      </c>
      <c r="J46" s="634">
        <v>30.88</v>
      </c>
      <c r="K46" s="634">
        <v>1292.55</v>
      </c>
      <c r="L46" s="634">
        <v>997.25</v>
      </c>
      <c r="M46" s="634">
        <v>1139.55</v>
      </c>
      <c r="N46" s="634">
        <v>1139.55</v>
      </c>
    </row>
    <row r="47" spans="1:14">
      <c r="A47" s="319" t="s">
        <v>61</v>
      </c>
      <c r="B47" s="634">
        <v>3029.42</v>
      </c>
      <c r="C47" s="634">
        <v>212.76</v>
      </c>
      <c r="D47" s="634">
        <v>247.16</v>
      </c>
      <c r="E47" s="634">
        <v>240.31</v>
      </c>
      <c r="F47" s="634">
        <v>240.31</v>
      </c>
      <c r="G47" s="634">
        <v>22.92</v>
      </c>
      <c r="H47" s="634">
        <v>9.6</v>
      </c>
      <c r="I47" s="634">
        <v>12.95</v>
      </c>
      <c r="J47" s="634">
        <v>12.95</v>
      </c>
      <c r="K47" s="634">
        <v>1.01</v>
      </c>
      <c r="L47" s="634">
        <v>1</v>
      </c>
      <c r="M47" s="634">
        <v>0.95</v>
      </c>
      <c r="N47" s="634">
        <v>0.95</v>
      </c>
    </row>
    <row r="48" spans="1:14">
      <c r="A48" s="319" t="s">
        <v>51</v>
      </c>
      <c r="B48" s="634">
        <v>1072336.19</v>
      </c>
      <c r="C48" s="634">
        <v>79812.5</v>
      </c>
      <c r="D48" s="634">
        <v>84907</v>
      </c>
      <c r="E48" s="634">
        <v>84196.25</v>
      </c>
      <c r="F48" s="634">
        <v>84196.25</v>
      </c>
      <c r="G48" s="634">
        <v>3.41</v>
      </c>
      <c r="H48" s="634">
        <v>5.51</v>
      </c>
      <c r="I48" s="634">
        <v>5.49</v>
      </c>
      <c r="J48" s="634">
        <v>5.49</v>
      </c>
      <c r="K48" s="634">
        <v>356.57</v>
      </c>
      <c r="L48" s="634">
        <v>342.86</v>
      </c>
      <c r="M48" s="634">
        <v>331.85</v>
      </c>
      <c r="N48" s="634">
        <v>331.85</v>
      </c>
    </row>
    <row r="49" spans="1:14">
      <c r="A49" s="319" t="s">
        <v>62</v>
      </c>
      <c r="B49" s="634">
        <v>2686.49</v>
      </c>
      <c r="C49" s="634">
        <v>187.13</v>
      </c>
      <c r="D49" s="634">
        <v>220.39</v>
      </c>
      <c r="E49" s="634">
        <v>211.82</v>
      </c>
      <c r="F49" s="634">
        <v>211.82</v>
      </c>
      <c r="G49" s="634">
        <v>28.39</v>
      </c>
      <c r="H49" s="634">
        <v>10.77</v>
      </c>
      <c r="I49" s="634">
        <v>13.19</v>
      </c>
      <c r="J49" s="634">
        <v>13.19</v>
      </c>
      <c r="K49" s="634">
        <v>0.89</v>
      </c>
      <c r="L49" s="634">
        <v>0.89</v>
      </c>
      <c r="M49" s="634">
        <v>0.83</v>
      </c>
      <c r="N49" s="634">
        <v>0.83</v>
      </c>
    </row>
    <row r="50" spans="1:14">
      <c r="A50" s="319" t="s">
        <v>51</v>
      </c>
      <c r="B50" s="634">
        <v>829772.01</v>
      </c>
      <c r="C50" s="634">
        <v>58269.26</v>
      </c>
      <c r="D50" s="634">
        <v>65605.929999999993</v>
      </c>
      <c r="E50" s="634">
        <v>63463.1</v>
      </c>
      <c r="F50" s="634">
        <v>63463.1</v>
      </c>
      <c r="G50" s="634">
        <v>18.809999999999999</v>
      </c>
      <c r="H50" s="634">
        <v>8.08</v>
      </c>
      <c r="I50" s="634">
        <v>8.91</v>
      </c>
      <c r="J50" s="634">
        <v>8.91</v>
      </c>
      <c r="K50" s="634">
        <v>275.91000000000003</v>
      </c>
      <c r="L50" s="634">
        <v>264.92</v>
      </c>
      <c r="M50" s="634">
        <v>250.13</v>
      </c>
      <c r="N50" s="634">
        <v>250.13</v>
      </c>
    </row>
    <row r="51" spans="1:14">
      <c r="A51" s="319" t="s">
        <v>119</v>
      </c>
      <c r="B51" s="634">
        <v>342.92</v>
      </c>
      <c r="C51" s="634">
        <v>25.63</v>
      </c>
      <c r="D51" s="634">
        <v>26.78</v>
      </c>
      <c r="E51" s="634">
        <v>28.5</v>
      </c>
      <c r="F51" s="634">
        <v>28.5</v>
      </c>
      <c r="G51" s="634">
        <v>-7.84</v>
      </c>
      <c r="H51" s="634">
        <v>0.83</v>
      </c>
      <c r="I51" s="634">
        <v>11.2</v>
      </c>
      <c r="J51" s="634">
        <v>11.2</v>
      </c>
      <c r="K51" s="634">
        <v>0.11</v>
      </c>
      <c r="L51" s="634">
        <v>0.11</v>
      </c>
      <c r="M51" s="634">
        <v>0.11</v>
      </c>
      <c r="N51" s="634">
        <v>0.11</v>
      </c>
    </row>
    <row r="52" spans="1:14">
      <c r="A52" s="319" t="s">
        <v>51</v>
      </c>
      <c r="B52" s="634">
        <v>242564.18</v>
      </c>
      <c r="C52" s="634">
        <v>21543.24</v>
      </c>
      <c r="D52" s="634">
        <v>19301.07</v>
      </c>
      <c r="E52" s="634">
        <v>20733.150000000001</v>
      </c>
      <c r="F52" s="634">
        <v>20733.150000000001</v>
      </c>
      <c r="G52" s="634">
        <v>-28.34</v>
      </c>
      <c r="H52" s="634">
        <v>-2.36</v>
      </c>
      <c r="I52" s="634">
        <v>-3.76</v>
      </c>
      <c r="J52" s="634">
        <v>-3.76</v>
      </c>
      <c r="K52" s="634">
        <v>80.66</v>
      </c>
      <c r="L52" s="634">
        <v>77.94</v>
      </c>
      <c r="M52" s="634">
        <v>81.72</v>
      </c>
      <c r="N52" s="634">
        <v>81.72</v>
      </c>
    </row>
    <row r="53" spans="1:14">
      <c r="A53" s="319" t="s">
        <v>63</v>
      </c>
      <c r="B53" s="634">
        <v>2422</v>
      </c>
      <c r="C53" s="634">
        <v>214.43</v>
      </c>
      <c r="D53" s="634">
        <v>85.34</v>
      </c>
      <c r="E53" s="634">
        <v>213.24</v>
      </c>
      <c r="F53" s="634">
        <v>213.24</v>
      </c>
      <c r="G53" s="634">
        <v>-30.67</v>
      </c>
      <c r="H53" s="634">
        <v>-30.03</v>
      </c>
      <c r="I53" s="634">
        <v>-0.55000000000000004</v>
      </c>
      <c r="J53" s="634">
        <v>-0.55000000000000004</v>
      </c>
      <c r="K53" s="634">
        <v>0.81</v>
      </c>
      <c r="L53" s="634">
        <v>0.34</v>
      </c>
      <c r="M53" s="634">
        <v>0.84</v>
      </c>
      <c r="N53" s="634">
        <v>0.84</v>
      </c>
    </row>
    <row r="54" spans="1:14">
      <c r="A54" s="319" t="s">
        <v>51</v>
      </c>
      <c r="B54" s="634">
        <v>4194031.31</v>
      </c>
      <c r="C54" s="634">
        <v>369369.7</v>
      </c>
      <c r="D54" s="634">
        <v>148831.92000000001</v>
      </c>
      <c r="E54" s="634">
        <v>421131.59</v>
      </c>
      <c r="F54" s="634">
        <v>421131.59</v>
      </c>
      <c r="G54" s="634">
        <v>-36.520000000000003</v>
      </c>
      <c r="H54" s="634">
        <v>-17.02</v>
      </c>
      <c r="I54" s="634">
        <v>14.01</v>
      </c>
      <c r="J54" s="634">
        <v>14.01</v>
      </c>
      <c r="K54" s="634">
        <v>1394.57</v>
      </c>
      <c r="L54" s="634">
        <v>600.99</v>
      </c>
      <c r="M54" s="634">
        <v>1659.85</v>
      </c>
      <c r="N54" s="634">
        <v>1659.85</v>
      </c>
    </row>
    <row r="55" spans="1:14">
      <c r="A55" s="319" t="s">
        <v>64</v>
      </c>
      <c r="B55" s="634">
        <v>237575.96</v>
      </c>
      <c r="C55" s="634">
        <v>17687.79</v>
      </c>
      <c r="D55" s="634">
        <v>20225.68</v>
      </c>
      <c r="E55" s="634">
        <v>20766.02</v>
      </c>
      <c r="F55" s="634">
        <v>20766.02</v>
      </c>
      <c r="G55" s="634">
        <v>5.98</v>
      </c>
      <c r="H55" s="634">
        <v>11.09</v>
      </c>
      <c r="I55" s="634">
        <v>17.399999999999999</v>
      </c>
      <c r="J55" s="634">
        <v>17.399999999999999</v>
      </c>
      <c r="K55" s="634">
        <v>79</v>
      </c>
      <c r="L55" s="634">
        <v>81.67</v>
      </c>
      <c r="M55" s="634">
        <v>81.849999999999994</v>
      </c>
      <c r="N55" s="634">
        <v>81.849999999999994</v>
      </c>
    </row>
    <row r="56" spans="1:14">
      <c r="A56" s="319" t="s">
        <v>65</v>
      </c>
      <c r="B56" s="634">
        <v>39462.089999999997</v>
      </c>
      <c r="C56" s="634">
        <v>3218.43</v>
      </c>
      <c r="D56" s="634">
        <v>3229.44</v>
      </c>
      <c r="E56" s="634">
        <v>2859.79</v>
      </c>
      <c r="F56" s="634">
        <v>2859.79</v>
      </c>
      <c r="G56" s="634">
        <v>-6.66</v>
      </c>
      <c r="H56" s="634">
        <v>-6.23</v>
      </c>
      <c r="I56" s="634">
        <v>-11.14</v>
      </c>
      <c r="J56" s="634">
        <v>-11.14</v>
      </c>
      <c r="K56" s="634">
        <v>13.12</v>
      </c>
      <c r="L56" s="634">
        <v>13.04</v>
      </c>
      <c r="M56" s="634">
        <v>11.27</v>
      </c>
      <c r="N56" s="634">
        <v>11.27</v>
      </c>
    </row>
    <row r="57" spans="1:14">
      <c r="A57" s="319" t="s">
        <v>66</v>
      </c>
      <c r="B57" s="634">
        <v>23266.36</v>
      </c>
      <c r="C57" s="634">
        <v>1923.92</v>
      </c>
      <c r="D57" s="634">
        <v>1860.51</v>
      </c>
      <c r="E57" s="634">
        <v>1549.06</v>
      </c>
      <c r="F57" s="634">
        <v>1549.06</v>
      </c>
      <c r="G57" s="634">
        <v>-6.77</v>
      </c>
      <c r="H57" s="634">
        <v>-9.16</v>
      </c>
      <c r="I57" s="634">
        <v>-19.48</v>
      </c>
      <c r="J57" s="634">
        <v>-19.48</v>
      </c>
      <c r="K57" s="634">
        <v>7.74</v>
      </c>
      <c r="L57" s="634">
        <v>7.51</v>
      </c>
      <c r="M57" s="634">
        <v>6.11</v>
      </c>
      <c r="N57" s="634">
        <v>6.11</v>
      </c>
    </row>
    <row r="58" spans="1:14">
      <c r="A58" s="319" t="s">
        <v>67</v>
      </c>
      <c r="B58" s="634">
        <v>12269.82</v>
      </c>
      <c r="C58" s="634">
        <v>1012.24</v>
      </c>
      <c r="D58" s="634">
        <v>855.79</v>
      </c>
      <c r="E58" s="634">
        <v>782.42</v>
      </c>
      <c r="F58" s="634">
        <v>782.42</v>
      </c>
      <c r="G58" s="634">
        <v>-4.2</v>
      </c>
      <c r="H58" s="634">
        <v>-20.37</v>
      </c>
      <c r="I58" s="634">
        <v>-22.7</v>
      </c>
      <c r="J58" s="634">
        <v>-22.7</v>
      </c>
      <c r="K58" s="634">
        <v>4.08</v>
      </c>
      <c r="L58" s="634">
        <v>3.46</v>
      </c>
      <c r="M58" s="634">
        <v>3.08</v>
      </c>
      <c r="N58" s="634">
        <v>3.08</v>
      </c>
    </row>
    <row r="59" spans="1:14">
      <c r="A59" s="319" t="s">
        <v>68</v>
      </c>
      <c r="B59" s="634">
        <v>8609.67</v>
      </c>
      <c r="C59" s="634">
        <v>705.4</v>
      </c>
      <c r="D59" s="634">
        <v>768.92</v>
      </c>
      <c r="E59" s="634">
        <v>553.28</v>
      </c>
      <c r="F59" s="634">
        <v>553.28</v>
      </c>
      <c r="G59" s="634">
        <v>-7.68</v>
      </c>
      <c r="H59" s="634">
        <v>-2.08</v>
      </c>
      <c r="I59" s="634">
        <v>-21.57</v>
      </c>
      <c r="J59" s="634">
        <v>-21.57</v>
      </c>
      <c r="K59" s="634">
        <v>2.86</v>
      </c>
      <c r="L59" s="634">
        <v>3.1</v>
      </c>
      <c r="M59" s="634">
        <v>2.1800000000000002</v>
      </c>
      <c r="N59" s="634">
        <v>2.1800000000000002</v>
      </c>
    </row>
    <row r="60" spans="1:14">
      <c r="A60" s="319" t="s">
        <v>69</v>
      </c>
      <c r="B60" s="634">
        <v>2367.75</v>
      </c>
      <c r="C60" s="634">
        <v>204.89</v>
      </c>
      <c r="D60" s="634">
        <v>234.33</v>
      </c>
      <c r="E60" s="634">
        <v>211.91</v>
      </c>
      <c r="F60" s="634">
        <v>211.91</v>
      </c>
      <c r="G60" s="634">
        <v>-15.08</v>
      </c>
      <c r="H60" s="634">
        <v>25.92</v>
      </c>
      <c r="I60" s="634">
        <v>3.43</v>
      </c>
      <c r="J60" s="634">
        <v>3.43</v>
      </c>
      <c r="K60" s="634">
        <v>0.79</v>
      </c>
      <c r="L60" s="634">
        <v>0.95</v>
      </c>
      <c r="M60" s="634">
        <v>0.84</v>
      </c>
      <c r="N60" s="634">
        <v>0.84</v>
      </c>
    </row>
    <row r="61" spans="1:14">
      <c r="A61" s="319" t="s">
        <v>70</v>
      </c>
      <c r="B61" s="634">
        <v>18.899999999999999</v>
      </c>
      <c r="C61" s="634">
        <v>1.39</v>
      </c>
      <c r="D61" s="634">
        <v>1.47</v>
      </c>
      <c r="E61" s="634">
        <v>1.45</v>
      </c>
      <c r="F61" s="634">
        <v>1.45</v>
      </c>
      <c r="G61" s="634">
        <v>-44.83</v>
      </c>
      <c r="H61" s="634">
        <v>-25.38</v>
      </c>
      <c r="I61" s="634">
        <v>4.32</v>
      </c>
      <c r="J61" s="634">
        <v>4.32</v>
      </c>
      <c r="K61" s="634">
        <v>0.01</v>
      </c>
      <c r="L61" s="634">
        <v>0.01</v>
      </c>
      <c r="M61" s="634">
        <v>0.01</v>
      </c>
      <c r="N61" s="634">
        <v>0.01</v>
      </c>
    </row>
    <row r="62" spans="1:14">
      <c r="A62" s="319" t="s">
        <v>120</v>
      </c>
      <c r="B62" s="634">
        <v>0.21</v>
      </c>
      <c r="C62" s="634">
        <v>0</v>
      </c>
      <c r="D62" s="634">
        <v>0</v>
      </c>
      <c r="E62" s="634">
        <v>0</v>
      </c>
      <c r="F62" s="634">
        <v>0</v>
      </c>
      <c r="G62" s="634">
        <v>162.5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15483.26</v>
      </c>
      <c r="C63" s="634">
        <v>1244</v>
      </c>
      <c r="D63" s="634">
        <v>1316.16</v>
      </c>
      <c r="E63" s="634">
        <v>1255.8399999999999</v>
      </c>
      <c r="F63" s="634">
        <v>1255.8399999999999</v>
      </c>
      <c r="G63" s="634">
        <v>-3.15</v>
      </c>
      <c r="H63" s="634">
        <v>-3.33</v>
      </c>
      <c r="I63" s="634">
        <v>0.95</v>
      </c>
      <c r="J63" s="634">
        <v>0.95</v>
      </c>
      <c r="K63" s="634">
        <v>5.15</v>
      </c>
      <c r="L63" s="634">
        <v>5.31</v>
      </c>
      <c r="M63" s="634">
        <v>4.95</v>
      </c>
      <c r="N63" s="634">
        <v>4.95</v>
      </c>
    </row>
    <row r="64" spans="1:14">
      <c r="A64" s="319" t="s">
        <v>72</v>
      </c>
      <c r="B64" s="634">
        <v>10235.959999999999</v>
      </c>
      <c r="C64" s="634">
        <v>798.25</v>
      </c>
      <c r="D64" s="634">
        <v>872.41</v>
      </c>
      <c r="E64" s="634">
        <v>828.89</v>
      </c>
      <c r="F64" s="634">
        <v>828.89</v>
      </c>
      <c r="G64" s="634">
        <v>1.84</v>
      </c>
      <c r="H64" s="634">
        <v>5.14</v>
      </c>
      <c r="I64" s="634">
        <v>3.84</v>
      </c>
      <c r="J64" s="634">
        <v>3.84</v>
      </c>
      <c r="K64" s="634">
        <v>3.4</v>
      </c>
      <c r="L64" s="634">
        <v>3.52</v>
      </c>
      <c r="M64" s="634">
        <v>3.27</v>
      </c>
      <c r="N64" s="634">
        <v>3.27</v>
      </c>
    </row>
    <row r="65" spans="1:14">
      <c r="A65" s="319" t="s">
        <v>73</v>
      </c>
      <c r="B65" s="634">
        <v>3640.62</v>
      </c>
      <c r="C65" s="634">
        <v>301.69</v>
      </c>
      <c r="D65" s="634">
        <v>291.86</v>
      </c>
      <c r="E65" s="634">
        <v>280.94</v>
      </c>
      <c r="F65" s="634">
        <v>280.94</v>
      </c>
      <c r="G65" s="634">
        <v>-18.309999999999999</v>
      </c>
      <c r="H65" s="634">
        <v>-28.32</v>
      </c>
      <c r="I65" s="634">
        <v>-6.88</v>
      </c>
      <c r="J65" s="634">
        <v>-6.88</v>
      </c>
      <c r="K65" s="634">
        <v>1.21</v>
      </c>
      <c r="L65" s="634">
        <v>1.18</v>
      </c>
      <c r="M65" s="634">
        <v>1.1100000000000001</v>
      </c>
      <c r="N65" s="634">
        <v>1.1100000000000001</v>
      </c>
    </row>
    <row r="66" spans="1:14">
      <c r="A66" s="319" t="s">
        <v>121</v>
      </c>
      <c r="B66" s="634">
        <v>893.54</v>
      </c>
      <c r="C66" s="634">
        <v>83.16</v>
      </c>
      <c r="D66" s="634">
        <v>84.06</v>
      </c>
      <c r="E66" s="634">
        <v>81.81</v>
      </c>
      <c r="F66" s="634">
        <v>81.81</v>
      </c>
      <c r="G66" s="634">
        <v>11.6</v>
      </c>
      <c r="H66" s="634">
        <v>33.700000000000003</v>
      </c>
      <c r="I66" s="634">
        <v>-1.62</v>
      </c>
      <c r="J66" s="634">
        <v>-1.62</v>
      </c>
      <c r="K66" s="634">
        <v>0.3</v>
      </c>
      <c r="L66" s="634">
        <v>0.34</v>
      </c>
      <c r="M66" s="634">
        <v>0.32</v>
      </c>
      <c r="N66" s="634">
        <v>0.32</v>
      </c>
    </row>
    <row r="67" spans="1:14">
      <c r="A67" s="319" t="s">
        <v>122</v>
      </c>
      <c r="B67" s="634">
        <v>667.5</v>
      </c>
      <c r="C67" s="634">
        <v>56.87</v>
      </c>
      <c r="D67" s="634">
        <v>64.02</v>
      </c>
      <c r="E67" s="634">
        <v>61.11</v>
      </c>
      <c r="F67" s="634">
        <v>61.11</v>
      </c>
      <c r="G67" s="634">
        <v>4.37</v>
      </c>
      <c r="H67" s="634">
        <v>9.85</v>
      </c>
      <c r="I67" s="634">
        <v>7.46</v>
      </c>
      <c r="J67" s="634">
        <v>7.46</v>
      </c>
      <c r="K67" s="634">
        <v>0.22</v>
      </c>
      <c r="L67" s="634">
        <v>0.26</v>
      </c>
      <c r="M67" s="634">
        <v>0.24</v>
      </c>
      <c r="N67" s="634">
        <v>0.24</v>
      </c>
    </row>
    <row r="68" spans="1:14">
      <c r="A68" s="319" t="s">
        <v>123</v>
      </c>
      <c r="B68" s="634">
        <v>45.65</v>
      </c>
      <c r="C68" s="634">
        <v>4.03</v>
      </c>
      <c r="D68" s="634">
        <v>3.8</v>
      </c>
      <c r="E68" s="634">
        <v>3.09</v>
      </c>
      <c r="F68" s="634">
        <v>3.09</v>
      </c>
      <c r="G68" s="634">
        <v>17.87</v>
      </c>
      <c r="H68" s="634">
        <v>12.43</v>
      </c>
      <c r="I68" s="634">
        <v>-23.33</v>
      </c>
      <c r="J68" s="634">
        <v>-23.33</v>
      </c>
      <c r="K68" s="634">
        <v>0.02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712.47</v>
      </c>
      <c r="C69" s="634">
        <v>50.51</v>
      </c>
      <c r="D69" s="634">
        <v>52.76</v>
      </c>
      <c r="E69" s="634">
        <v>54.89</v>
      </c>
      <c r="F69" s="634">
        <v>54.89</v>
      </c>
      <c r="G69" s="634">
        <v>-46.68</v>
      </c>
      <c r="H69" s="634">
        <v>53.24</v>
      </c>
      <c r="I69" s="634">
        <v>8.67</v>
      </c>
      <c r="J69" s="634">
        <v>8.67</v>
      </c>
      <c r="K69" s="634">
        <v>0.24</v>
      </c>
      <c r="L69" s="634">
        <v>0.21</v>
      </c>
      <c r="M69" s="634">
        <v>0.22</v>
      </c>
      <c r="N69" s="634">
        <v>0.22</v>
      </c>
    </row>
    <row r="70" spans="1:14">
      <c r="A70" s="319" t="s">
        <v>75</v>
      </c>
      <c r="B70" s="634">
        <v>52941.09</v>
      </c>
      <c r="C70" s="634">
        <v>3668.87</v>
      </c>
      <c r="D70" s="634">
        <v>4729.07</v>
      </c>
      <c r="E70" s="634">
        <v>4304.92</v>
      </c>
      <c r="F70" s="634">
        <v>4304.92</v>
      </c>
      <c r="G70" s="634">
        <v>14.4</v>
      </c>
      <c r="H70" s="634">
        <v>12.8</v>
      </c>
      <c r="I70" s="634">
        <v>17.34</v>
      </c>
      <c r="J70" s="634">
        <v>17.34</v>
      </c>
      <c r="K70" s="634">
        <v>17.600000000000001</v>
      </c>
      <c r="L70" s="634">
        <v>19.100000000000001</v>
      </c>
      <c r="M70" s="634">
        <v>16.97</v>
      </c>
      <c r="N70" s="634">
        <v>16.97</v>
      </c>
    </row>
    <row r="71" spans="1:14">
      <c r="A71" s="319" t="s">
        <v>76</v>
      </c>
      <c r="B71" s="634">
        <v>24610.46</v>
      </c>
      <c r="C71" s="634">
        <v>1478.11</v>
      </c>
      <c r="D71" s="634">
        <v>2633.72</v>
      </c>
      <c r="E71" s="634">
        <v>2142.8200000000002</v>
      </c>
      <c r="F71" s="634">
        <v>2142.8200000000002</v>
      </c>
      <c r="G71" s="634">
        <v>38.11</v>
      </c>
      <c r="H71" s="634">
        <v>43.48</v>
      </c>
      <c r="I71" s="634">
        <v>44.97</v>
      </c>
      <c r="J71" s="634">
        <v>44.97</v>
      </c>
      <c r="K71" s="634">
        <v>8.18</v>
      </c>
      <c r="L71" s="634">
        <v>10.64</v>
      </c>
      <c r="M71" s="634">
        <v>8.4499999999999993</v>
      </c>
      <c r="N71" s="634">
        <v>8.4499999999999993</v>
      </c>
    </row>
    <row r="72" spans="1:14">
      <c r="A72" s="319" t="s">
        <v>77</v>
      </c>
      <c r="B72" s="634">
        <v>10301.67</v>
      </c>
      <c r="C72" s="634">
        <v>569.13</v>
      </c>
      <c r="D72" s="634">
        <v>1184.3</v>
      </c>
      <c r="E72" s="634">
        <v>777.74</v>
      </c>
      <c r="F72" s="634">
        <v>777.74</v>
      </c>
      <c r="G72" s="634">
        <v>25.55</v>
      </c>
      <c r="H72" s="634">
        <v>18.05</v>
      </c>
      <c r="I72" s="634">
        <v>36.65</v>
      </c>
      <c r="J72" s="634">
        <v>36.65</v>
      </c>
      <c r="K72" s="634">
        <v>3.43</v>
      </c>
      <c r="L72" s="634">
        <v>4.78</v>
      </c>
      <c r="M72" s="634">
        <v>3.07</v>
      </c>
      <c r="N72" s="634">
        <v>3.07</v>
      </c>
    </row>
    <row r="73" spans="1:14">
      <c r="A73" s="319" t="s">
        <v>78</v>
      </c>
      <c r="B73" s="634">
        <v>8687.48</v>
      </c>
      <c r="C73" s="634">
        <v>721.79</v>
      </c>
      <c r="D73" s="634">
        <v>750.15</v>
      </c>
      <c r="E73" s="634">
        <v>786.9</v>
      </c>
      <c r="F73" s="634">
        <v>786.9</v>
      </c>
      <c r="G73" s="634">
        <v>-10.45</v>
      </c>
      <c r="H73" s="634">
        <v>-2.6</v>
      </c>
      <c r="I73" s="634">
        <v>9.02</v>
      </c>
      <c r="J73" s="634">
        <v>9.02</v>
      </c>
      <c r="K73" s="634">
        <v>2.89</v>
      </c>
      <c r="L73" s="634">
        <v>3.03</v>
      </c>
      <c r="M73" s="634">
        <v>3.1</v>
      </c>
      <c r="N73" s="634">
        <v>3.1</v>
      </c>
    </row>
    <row r="74" spans="1:14">
      <c r="A74" s="319" t="s">
        <v>79</v>
      </c>
      <c r="B74" s="634">
        <v>3708.36</v>
      </c>
      <c r="C74" s="634">
        <v>322.45</v>
      </c>
      <c r="D74" s="634">
        <v>100.85</v>
      </c>
      <c r="E74" s="634">
        <v>199.18</v>
      </c>
      <c r="F74" s="634">
        <v>199.18</v>
      </c>
      <c r="G74" s="634">
        <v>-29.22</v>
      </c>
      <c r="H74" s="634">
        <v>-77.849999999999994</v>
      </c>
      <c r="I74" s="634">
        <v>-38.229999999999997</v>
      </c>
      <c r="J74" s="634">
        <v>-38.229999999999997</v>
      </c>
      <c r="K74" s="634">
        <v>1.23</v>
      </c>
      <c r="L74" s="634">
        <v>0.41</v>
      </c>
      <c r="M74" s="634">
        <v>0.79</v>
      </c>
      <c r="N74" s="634">
        <v>0.79</v>
      </c>
    </row>
    <row r="75" spans="1:14">
      <c r="A75" s="319" t="s">
        <v>80</v>
      </c>
      <c r="B75" s="634">
        <v>15934.8</v>
      </c>
      <c r="C75" s="634">
        <v>1146.52</v>
      </c>
      <c r="D75" s="634">
        <v>1244.3499999999999</v>
      </c>
      <c r="E75" s="634">
        <v>1176.03</v>
      </c>
      <c r="F75" s="634">
        <v>1176.03</v>
      </c>
      <c r="G75" s="634">
        <v>17.88</v>
      </c>
      <c r="H75" s="634">
        <v>9.99</v>
      </c>
      <c r="I75" s="634">
        <v>2.57</v>
      </c>
      <c r="J75" s="634">
        <v>2.57</v>
      </c>
      <c r="K75" s="634">
        <v>5.3</v>
      </c>
      <c r="L75" s="634">
        <v>5.0199999999999996</v>
      </c>
      <c r="M75" s="634">
        <v>4.6399999999999997</v>
      </c>
      <c r="N75" s="634">
        <v>4.6399999999999997</v>
      </c>
    </row>
    <row r="76" spans="1:14">
      <c r="A76" s="319" t="s">
        <v>81</v>
      </c>
      <c r="B76" s="634">
        <v>29520.9</v>
      </c>
      <c r="C76" s="634">
        <v>2298.5700000000002</v>
      </c>
      <c r="D76" s="634">
        <v>2471.58</v>
      </c>
      <c r="E76" s="634">
        <v>2566.6</v>
      </c>
      <c r="F76" s="634">
        <v>2566.6</v>
      </c>
      <c r="G76" s="634">
        <v>3.02</v>
      </c>
      <c r="H76" s="634">
        <v>17.079999999999998</v>
      </c>
      <c r="I76" s="634">
        <v>11.66</v>
      </c>
      <c r="J76" s="634">
        <v>11.66</v>
      </c>
      <c r="K76" s="634">
        <v>9.82</v>
      </c>
      <c r="L76" s="634">
        <v>9.98</v>
      </c>
      <c r="M76" s="634">
        <v>10.119999999999999</v>
      </c>
      <c r="N76" s="634">
        <v>10.119999999999999</v>
      </c>
    </row>
    <row r="77" spans="1:14">
      <c r="A77" s="319" t="s">
        <v>82</v>
      </c>
      <c r="B77" s="634">
        <v>6888.19</v>
      </c>
      <c r="C77" s="634">
        <v>596.91999999999996</v>
      </c>
      <c r="D77" s="634">
        <v>583.39</v>
      </c>
      <c r="E77" s="634">
        <v>795.39</v>
      </c>
      <c r="F77" s="634">
        <v>795.39</v>
      </c>
      <c r="G77" s="634">
        <v>5.95</v>
      </c>
      <c r="H77" s="634">
        <v>28.7</v>
      </c>
      <c r="I77" s="634">
        <v>33.25</v>
      </c>
      <c r="J77" s="634">
        <v>33.25</v>
      </c>
      <c r="K77" s="634">
        <v>2.29</v>
      </c>
      <c r="L77" s="634">
        <v>2.36</v>
      </c>
      <c r="M77" s="634">
        <v>3.13</v>
      </c>
      <c r="N77" s="634">
        <v>3.13</v>
      </c>
    </row>
    <row r="78" spans="1:14">
      <c r="A78" s="319" t="s">
        <v>83</v>
      </c>
      <c r="B78" s="634">
        <v>2905.3</v>
      </c>
      <c r="C78" s="634">
        <v>231.53</v>
      </c>
      <c r="D78" s="634">
        <v>247.81</v>
      </c>
      <c r="E78" s="634">
        <v>226.12</v>
      </c>
      <c r="F78" s="634">
        <v>226.12</v>
      </c>
      <c r="G78" s="634">
        <v>-5</v>
      </c>
      <c r="H78" s="634">
        <v>9.7799999999999994</v>
      </c>
      <c r="I78" s="634">
        <v>-2.34</v>
      </c>
      <c r="J78" s="634">
        <v>-2.34</v>
      </c>
      <c r="K78" s="634">
        <v>0.97</v>
      </c>
      <c r="L78" s="634">
        <v>1</v>
      </c>
      <c r="M78" s="634">
        <v>0.89</v>
      </c>
      <c r="N78" s="634">
        <v>0.89</v>
      </c>
    </row>
    <row r="79" spans="1:14">
      <c r="A79" s="319" t="s">
        <v>84</v>
      </c>
      <c r="B79" s="634">
        <v>2169.59</v>
      </c>
      <c r="C79" s="634">
        <v>173.1</v>
      </c>
      <c r="D79" s="634">
        <v>152.5</v>
      </c>
      <c r="E79" s="634">
        <v>173.41</v>
      </c>
      <c r="F79" s="634">
        <v>173.41</v>
      </c>
      <c r="G79" s="634">
        <v>4.82</v>
      </c>
      <c r="H79" s="634">
        <v>-3.74</v>
      </c>
      <c r="I79" s="634">
        <v>0.18</v>
      </c>
      <c r="J79" s="634">
        <v>0.18</v>
      </c>
      <c r="K79" s="634">
        <v>0.72</v>
      </c>
      <c r="L79" s="634">
        <v>0.62</v>
      </c>
      <c r="M79" s="634">
        <v>0.68</v>
      </c>
      <c r="N79" s="634">
        <v>0.68</v>
      </c>
    </row>
    <row r="80" spans="1:14">
      <c r="A80" s="319" t="s">
        <v>85</v>
      </c>
      <c r="B80" s="634">
        <v>3215.03</v>
      </c>
      <c r="C80" s="634">
        <v>201.92</v>
      </c>
      <c r="D80" s="634">
        <v>316.94</v>
      </c>
      <c r="E80" s="634">
        <v>265.52999999999997</v>
      </c>
      <c r="F80" s="634">
        <v>265.52999999999997</v>
      </c>
      <c r="G80" s="634">
        <v>19.350000000000001</v>
      </c>
      <c r="H80" s="634">
        <v>52.89</v>
      </c>
      <c r="I80" s="634">
        <v>31.5</v>
      </c>
      <c r="J80" s="634">
        <v>31.5</v>
      </c>
      <c r="K80" s="634">
        <v>1.07</v>
      </c>
      <c r="L80" s="634">
        <v>1.28</v>
      </c>
      <c r="M80" s="634">
        <v>1.05</v>
      </c>
      <c r="N80" s="634">
        <v>1.05</v>
      </c>
    </row>
    <row r="81" spans="1:14">
      <c r="A81" s="319" t="s">
        <v>124</v>
      </c>
      <c r="B81" s="634">
        <v>14220.23</v>
      </c>
      <c r="C81" s="634">
        <v>1067.9000000000001</v>
      </c>
      <c r="D81" s="634">
        <v>1166.21</v>
      </c>
      <c r="E81" s="634">
        <v>1102.5</v>
      </c>
      <c r="F81" s="634">
        <v>1102.5</v>
      </c>
      <c r="G81" s="634">
        <v>-0.42</v>
      </c>
      <c r="H81" s="634">
        <v>11.86</v>
      </c>
      <c r="I81" s="634">
        <v>3.24</v>
      </c>
      <c r="J81" s="634">
        <v>3.24</v>
      </c>
      <c r="K81" s="634">
        <v>4.7300000000000004</v>
      </c>
      <c r="L81" s="634">
        <v>4.71</v>
      </c>
      <c r="M81" s="634">
        <v>4.3499999999999996</v>
      </c>
      <c r="N81" s="634">
        <v>4.3499999999999996</v>
      </c>
    </row>
    <row r="82" spans="1:14">
      <c r="A82" s="319" t="s">
        <v>86</v>
      </c>
      <c r="B82" s="634">
        <v>18429.099999999999</v>
      </c>
      <c r="C82" s="634">
        <v>1166.1300000000001</v>
      </c>
      <c r="D82" s="634">
        <v>1443.83</v>
      </c>
      <c r="E82" s="634">
        <v>2902.08</v>
      </c>
      <c r="F82" s="634">
        <v>2902.08</v>
      </c>
      <c r="G82" s="634">
        <v>24.63</v>
      </c>
      <c r="H82" s="634">
        <v>48.5</v>
      </c>
      <c r="I82" s="634">
        <v>148.86000000000001</v>
      </c>
      <c r="J82" s="634">
        <v>148.86000000000001</v>
      </c>
      <c r="K82" s="634">
        <v>6.13</v>
      </c>
      <c r="L82" s="634">
        <v>5.83</v>
      </c>
      <c r="M82" s="634">
        <v>11.44</v>
      </c>
      <c r="N82" s="634">
        <v>11.44</v>
      </c>
    </row>
    <row r="83" spans="1:14">
      <c r="A83" s="319" t="s">
        <v>87</v>
      </c>
      <c r="B83" s="634">
        <v>8757.92</v>
      </c>
      <c r="C83" s="634">
        <v>469.13</v>
      </c>
      <c r="D83" s="634">
        <v>445.3</v>
      </c>
      <c r="E83" s="634">
        <v>1167.8699999999999</v>
      </c>
      <c r="F83" s="634">
        <v>1167.8699999999999</v>
      </c>
      <c r="G83" s="634">
        <v>46.48</v>
      </c>
      <c r="H83" s="634">
        <v>7.14</v>
      </c>
      <c r="I83" s="634">
        <v>148.94</v>
      </c>
      <c r="J83" s="634">
        <v>148.94</v>
      </c>
      <c r="K83" s="634">
        <v>2.91</v>
      </c>
      <c r="L83" s="634">
        <v>1.8</v>
      </c>
      <c r="M83" s="634">
        <v>4.5999999999999996</v>
      </c>
      <c r="N83" s="634">
        <v>4.5999999999999996</v>
      </c>
    </row>
    <row r="84" spans="1:14">
      <c r="A84" s="319" t="s">
        <v>88</v>
      </c>
      <c r="B84" s="634">
        <v>9671.18</v>
      </c>
      <c r="C84" s="634">
        <v>697</v>
      </c>
      <c r="D84" s="634">
        <v>998.53</v>
      </c>
      <c r="E84" s="634">
        <v>1734.21</v>
      </c>
      <c r="F84" s="634">
        <v>1734.21</v>
      </c>
      <c r="G84" s="634">
        <v>9.8000000000000007</v>
      </c>
      <c r="H84" s="634">
        <v>79.38</v>
      </c>
      <c r="I84" s="634">
        <v>148.81</v>
      </c>
      <c r="J84" s="634">
        <v>148.81</v>
      </c>
      <c r="K84" s="634">
        <v>3.22</v>
      </c>
      <c r="L84" s="634">
        <v>4.03</v>
      </c>
      <c r="M84" s="634">
        <v>6.84</v>
      </c>
      <c r="N84" s="634">
        <v>6.84</v>
      </c>
    </row>
    <row r="85" spans="1:14">
      <c r="A85" s="319" t="s">
        <v>89</v>
      </c>
      <c r="B85" s="634">
        <v>13295.75</v>
      </c>
      <c r="C85" s="634">
        <v>1005.94</v>
      </c>
      <c r="D85" s="634">
        <v>1098.24</v>
      </c>
      <c r="E85" s="634">
        <v>1060.8399999999999</v>
      </c>
      <c r="F85" s="634">
        <v>1060.8399999999999</v>
      </c>
      <c r="G85" s="634">
        <v>2</v>
      </c>
      <c r="H85" s="634">
        <v>9.83</v>
      </c>
      <c r="I85" s="634">
        <v>5.46</v>
      </c>
      <c r="J85" s="634">
        <v>5.46</v>
      </c>
      <c r="K85" s="634">
        <v>4.42</v>
      </c>
      <c r="L85" s="634">
        <v>4.43</v>
      </c>
      <c r="M85" s="634">
        <v>4.18</v>
      </c>
      <c r="N85" s="634">
        <v>4.18</v>
      </c>
    </row>
    <row r="86" spans="1:14">
      <c r="A86" s="319" t="s">
        <v>90</v>
      </c>
      <c r="B86" s="634">
        <v>8789.4699999999993</v>
      </c>
      <c r="C86" s="634">
        <v>664.24</v>
      </c>
      <c r="D86" s="634">
        <v>718.74</v>
      </c>
      <c r="E86" s="634">
        <v>691.56</v>
      </c>
      <c r="F86" s="634">
        <v>691.56</v>
      </c>
      <c r="G86" s="634">
        <v>-0.99</v>
      </c>
      <c r="H86" s="634">
        <v>10.34</v>
      </c>
      <c r="I86" s="634">
        <v>4.1100000000000003</v>
      </c>
      <c r="J86" s="634">
        <v>4.1100000000000003</v>
      </c>
      <c r="K86" s="634">
        <v>2.92</v>
      </c>
      <c r="L86" s="634">
        <v>2.9</v>
      </c>
      <c r="M86" s="634">
        <v>2.73</v>
      </c>
      <c r="N86" s="634">
        <v>2.73</v>
      </c>
    </row>
    <row r="87" spans="1:14">
      <c r="A87" s="319" t="s">
        <v>125</v>
      </c>
      <c r="B87" s="634">
        <v>4506.28</v>
      </c>
      <c r="C87" s="634">
        <v>341.7</v>
      </c>
      <c r="D87" s="634">
        <v>379.5</v>
      </c>
      <c r="E87" s="634">
        <v>369.28</v>
      </c>
      <c r="F87" s="634">
        <v>369.28</v>
      </c>
      <c r="G87" s="634">
        <v>8.39</v>
      </c>
      <c r="H87" s="634">
        <v>8.8800000000000008</v>
      </c>
      <c r="I87" s="634">
        <v>8.07</v>
      </c>
      <c r="J87" s="634">
        <v>8.07</v>
      </c>
      <c r="K87" s="634">
        <v>1.5</v>
      </c>
      <c r="L87" s="634">
        <v>1.53</v>
      </c>
      <c r="M87" s="634">
        <v>1.46</v>
      </c>
      <c r="N87" s="634">
        <v>1.46</v>
      </c>
    </row>
    <row r="88" spans="1:14">
      <c r="A88" s="319" t="s">
        <v>91</v>
      </c>
      <c r="B88" s="634">
        <v>11447.29</v>
      </c>
      <c r="C88" s="634">
        <v>941.41</v>
      </c>
      <c r="D88" s="634">
        <v>944.59</v>
      </c>
      <c r="E88" s="634">
        <v>952.4</v>
      </c>
      <c r="F88" s="634">
        <v>952.4</v>
      </c>
      <c r="G88" s="634">
        <v>3.25</v>
      </c>
      <c r="H88" s="634">
        <v>-4.93</v>
      </c>
      <c r="I88" s="634">
        <v>1.17</v>
      </c>
      <c r="J88" s="634">
        <v>1.17</v>
      </c>
      <c r="K88" s="634">
        <v>3.81</v>
      </c>
      <c r="L88" s="634">
        <v>3.81</v>
      </c>
      <c r="M88" s="634">
        <v>3.75</v>
      </c>
      <c r="N88" s="634">
        <v>3.75</v>
      </c>
    </row>
    <row r="89" spans="1:14">
      <c r="A89" s="319" t="s">
        <v>92</v>
      </c>
      <c r="B89" s="634">
        <v>6628.41</v>
      </c>
      <c r="C89" s="634">
        <v>609.33000000000004</v>
      </c>
      <c r="D89" s="634">
        <v>518.88</v>
      </c>
      <c r="E89" s="634">
        <v>496.82</v>
      </c>
      <c r="F89" s="634">
        <v>496.82</v>
      </c>
      <c r="G89" s="634">
        <v>-4.67</v>
      </c>
      <c r="H89" s="634">
        <v>-19.420000000000002</v>
      </c>
      <c r="I89" s="634">
        <v>-18.46</v>
      </c>
      <c r="J89" s="634">
        <v>-18.46</v>
      </c>
      <c r="K89" s="634">
        <v>2.2000000000000002</v>
      </c>
      <c r="L89" s="634">
        <v>2.1</v>
      </c>
      <c r="M89" s="634">
        <v>1.96</v>
      </c>
      <c r="N89" s="634">
        <v>1.96</v>
      </c>
    </row>
    <row r="90" spans="1:14">
      <c r="A90" s="319" t="s">
        <v>126</v>
      </c>
      <c r="B90" s="634">
        <v>3291.32</v>
      </c>
      <c r="C90" s="634">
        <v>219.27</v>
      </c>
      <c r="D90" s="634">
        <v>295.95999999999998</v>
      </c>
      <c r="E90" s="634">
        <v>334.25</v>
      </c>
      <c r="F90" s="634">
        <v>334.25</v>
      </c>
      <c r="G90" s="634">
        <v>25.55</v>
      </c>
      <c r="H90" s="634">
        <v>30.25</v>
      </c>
      <c r="I90" s="634">
        <v>52.44</v>
      </c>
      <c r="J90" s="634">
        <v>52.44</v>
      </c>
      <c r="K90" s="634">
        <v>1.0900000000000001</v>
      </c>
      <c r="L90" s="634">
        <v>1.2</v>
      </c>
      <c r="M90" s="634">
        <v>1.32</v>
      </c>
      <c r="N90" s="634">
        <v>1.32</v>
      </c>
    </row>
    <row r="91" spans="1:14">
      <c r="A91" s="319" t="s">
        <v>93</v>
      </c>
      <c r="B91" s="634">
        <v>6200.15</v>
      </c>
      <c r="C91" s="634">
        <v>482.24</v>
      </c>
      <c r="D91" s="634">
        <v>504.75</v>
      </c>
      <c r="E91" s="634">
        <v>489.81</v>
      </c>
      <c r="F91" s="634">
        <v>489.81</v>
      </c>
      <c r="G91" s="634">
        <v>2.78</v>
      </c>
      <c r="H91" s="634">
        <v>4.68</v>
      </c>
      <c r="I91" s="634">
        <v>1.57</v>
      </c>
      <c r="J91" s="634">
        <v>1.57</v>
      </c>
      <c r="K91" s="634">
        <v>2.06</v>
      </c>
      <c r="L91" s="634">
        <v>2.04</v>
      </c>
      <c r="M91" s="634">
        <v>1.93</v>
      </c>
      <c r="N91" s="634">
        <v>1.93</v>
      </c>
    </row>
    <row r="92" spans="1:14">
      <c r="A92" s="319" t="s">
        <v>94</v>
      </c>
      <c r="B92" s="634">
        <v>14231.14</v>
      </c>
      <c r="C92" s="634">
        <v>1071.46</v>
      </c>
      <c r="D92" s="634">
        <v>1331.84</v>
      </c>
      <c r="E92" s="634">
        <v>1283.9100000000001</v>
      </c>
      <c r="F92" s="634">
        <v>1283.9100000000001</v>
      </c>
      <c r="G92" s="634">
        <v>7.51</v>
      </c>
      <c r="H92" s="634">
        <v>22.43</v>
      </c>
      <c r="I92" s="634">
        <v>19.829999999999998</v>
      </c>
      <c r="J92" s="634">
        <v>19.829999999999998</v>
      </c>
      <c r="K92" s="634">
        <v>4.7300000000000004</v>
      </c>
      <c r="L92" s="634">
        <v>5.38</v>
      </c>
      <c r="M92" s="634">
        <v>5.0599999999999996</v>
      </c>
      <c r="N92" s="634">
        <v>5.0599999999999996</v>
      </c>
    </row>
    <row r="93" spans="1:14">
      <c r="A93" s="319" t="s">
        <v>95</v>
      </c>
      <c r="B93" s="634">
        <v>7561.46</v>
      </c>
      <c r="C93" s="634">
        <v>609.29</v>
      </c>
      <c r="D93" s="634">
        <v>613.29999999999995</v>
      </c>
      <c r="E93" s="634">
        <v>622.05999999999995</v>
      </c>
      <c r="F93" s="634">
        <v>622.05999999999995</v>
      </c>
      <c r="G93" s="634">
        <v>5.87</v>
      </c>
      <c r="H93" s="634">
        <v>3.54</v>
      </c>
      <c r="I93" s="634">
        <v>2.1</v>
      </c>
      <c r="J93" s="634">
        <v>2.1</v>
      </c>
      <c r="K93" s="634">
        <v>2.5099999999999998</v>
      </c>
      <c r="L93" s="634">
        <v>2.48</v>
      </c>
      <c r="M93" s="634">
        <v>2.4500000000000002</v>
      </c>
      <c r="N93" s="634">
        <v>2.4500000000000002</v>
      </c>
    </row>
    <row r="94" spans="1:14">
      <c r="A94" s="319" t="s">
        <v>96</v>
      </c>
      <c r="B94" s="634">
        <v>1481.08</v>
      </c>
      <c r="C94" s="634">
        <v>110.38</v>
      </c>
      <c r="D94" s="634">
        <v>131.22999999999999</v>
      </c>
      <c r="E94" s="634">
        <v>126.12</v>
      </c>
      <c r="F94" s="634">
        <v>126.12</v>
      </c>
      <c r="G94" s="634">
        <v>16.82</v>
      </c>
      <c r="H94" s="634">
        <v>40.020000000000003</v>
      </c>
      <c r="I94" s="634">
        <v>14.26</v>
      </c>
      <c r="J94" s="634">
        <v>14.26</v>
      </c>
      <c r="K94" s="634">
        <v>0.49</v>
      </c>
      <c r="L94" s="634">
        <v>0.53</v>
      </c>
      <c r="M94" s="634">
        <v>0.5</v>
      </c>
      <c r="N94" s="634">
        <v>0.5</v>
      </c>
    </row>
    <row r="95" spans="1:14">
      <c r="A95" s="319" t="s">
        <v>97</v>
      </c>
      <c r="B95" s="634">
        <v>8422.34</v>
      </c>
      <c r="C95" s="634">
        <v>628.99</v>
      </c>
      <c r="D95" s="634">
        <v>704.7</v>
      </c>
      <c r="E95" s="634">
        <v>670.31</v>
      </c>
      <c r="F95" s="634">
        <v>670.31</v>
      </c>
      <c r="G95" s="634">
        <v>4.55</v>
      </c>
      <c r="H95" s="634">
        <v>19.97</v>
      </c>
      <c r="I95" s="634">
        <v>6.57</v>
      </c>
      <c r="J95" s="634">
        <v>6.57</v>
      </c>
      <c r="K95" s="634">
        <v>2.8</v>
      </c>
      <c r="L95" s="634">
        <v>2.85</v>
      </c>
      <c r="M95" s="634">
        <v>2.64</v>
      </c>
      <c r="N95" s="634">
        <v>2.64</v>
      </c>
    </row>
    <row r="96" spans="1:14">
      <c r="A96" s="319" t="s">
        <v>98</v>
      </c>
      <c r="B96" s="634">
        <v>10320.040000000001</v>
      </c>
      <c r="C96" s="634">
        <v>705.02</v>
      </c>
      <c r="D96" s="634">
        <v>942.21</v>
      </c>
      <c r="E96" s="634">
        <v>903.1</v>
      </c>
      <c r="F96" s="634">
        <v>903.1</v>
      </c>
      <c r="G96" s="634">
        <v>17.39</v>
      </c>
      <c r="H96" s="634">
        <v>35.6</v>
      </c>
      <c r="I96" s="634">
        <v>28.1</v>
      </c>
      <c r="J96" s="634">
        <v>28.1</v>
      </c>
      <c r="K96" s="634">
        <v>3.43</v>
      </c>
      <c r="L96" s="634">
        <v>3.8</v>
      </c>
      <c r="M96" s="634">
        <v>3.56</v>
      </c>
      <c r="N96" s="634">
        <v>3.56</v>
      </c>
    </row>
    <row r="97" spans="1:14">
      <c r="A97" s="319" t="s">
        <v>99</v>
      </c>
      <c r="B97" s="634">
        <v>3571.83</v>
      </c>
      <c r="C97" s="634">
        <v>296.19</v>
      </c>
      <c r="D97" s="634">
        <v>258.7</v>
      </c>
      <c r="E97" s="634">
        <v>242.4</v>
      </c>
      <c r="F97" s="634">
        <v>242.4</v>
      </c>
      <c r="G97" s="634">
        <v>5.64</v>
      </c>
      <c r="H97" s="634">
        <v>-11.04</v>
      </c>
      <c r="I97" s="634">
        <v>-18.16</v>
      </c>
      <c r="J97" s="634">
        <v>-18.16</v>
      </c>
      <c r="K97" s="634">
        <v>1.19</v>
      </c>
      <c r="L97" s="634">
        <v>1.04</v>
      </c>
      <c r="M97" s="634">
        <v>0.96</v>
      </c>
      <c r="N97" s="634">
        <v>0.96</v>
      </c>
    </row>
    <row r="98" spans="1:14">
      <c r="A98" s="319" t="s">
        <v>100</v>
      </c>
      <c r="B98" s="634">
        <v>1455.38</v>
      </c>
      <c r="C98" s="634">
        <v>101.43</v>
      </c>
      <c r="D98" s="634">
        <v>123.07</v>
      </c>
      <c r="E98" s="634">
        <v>119.46</v>
      </c>
      <c r="F98" s="634">
        <v>119.46</v>
      </c>
      <c r="G98" s="634">
        <v>7.24</v>
      </c>
      <c r="H98" s="634">
        <v>5.98</v>
      </c>
      <c r="I98" s="634">
        <v>17.78</v>
      </c>
      <c r="J98" s="634">
        <v>17.78</v>
      </c>
      <c r="K98" s="634">
        <v>0.48</v>
      </c>
      <c r="L98" s="634">
        <v>0.5</v>
      </c>
      <c r="M98" s="634">
        <v>0.47</v>
      </c>
      <c r="N98" s="634">
        <v>0.47</v>
      </c>
    </row>
    <row r="99" spans="1:14">
      <c r="A99" s="319" t="s">
        <v>101</v>
      </c>
      <c r="B99" s="634">
        <v>1741.07</v>
      </c>
      <c r="C99" s="634">
        <v>129.97999999999999</v>
      </c>
      <c r="D99" s="634">
        <v>147.08000000000001</v>
      </c>
      <c r="E99" s="634">
        <v>125.69</v>
      </c>
      <c r="F99" s="634">
        <v>125.69</v>
      </c>
      <c r="G99" s="634">
        <v>9.7200000000000006</v>
      </c>
      <c r="H99" s="634">
        <v>14.59</v>
      </c>
      <c r="I99" s="634">
        <v>-3.3</v>
      </c>
      <c r="J99" s="634">
        <v>-3.3</v>
      </c>
      <c r="K99" s="634">
        <v>0.57999999999999996</v>
      </c>
      <c r="L99" s="634">
        <v>0.59</v>
      </c>
      <c r="M99" s="634">
        <v>0.5</v>
      </c>
      <c r="N99" s="634">
        <v>0.5</v>
      </c>
    </row>
    <row r="100" spans="1:14">
      <c r="A100" s="319" t="s">
        <v>127</v>
      </c>
      <c r="B100" s="634">
        <v>1102.6400000000001</v>
      </c>
      <c r="C100" s="634">
        <v>85.55</v>
      </c>
      <c r="D100" s="634">
        <v>94.5</v>
      </c>
      <c r="E100" s="634">
        <v>82.5</v>
      </c>
      <c r="F100" s="634">
        <v>82.5</v>
      </c>
      <c r="G100" s="634">
        <v>13.59</v>
      </c>
      <c r="H100" s="634">
        <v>22.19</v>
      </c>
      <c r="I100" s="634">
        <v>-3.57</v>
      </c>
      <c r="J100" s="634">
        <v>-3.57</v>
      </c>
      <c r="K100" s="634">
        <v>0.37</v>
      </c>
      <c r="L100" s="634">
        <v>0.38</v>
      </c>
      <c r="M100" s="634">
        <v>0.33</v>
      </c>
      <c r="N100" s="634">
        <v>0.33</v>
      </c>
    </row>
    <row r="101" spans="1:14">
      <c r="A101" s="319" t="s">
        <v>128</v>
      </c>
      <c r="B101" s="634">
        <v>638.42999999999995</v>
      </c>
      <c r="C101" s="634">
        <v>44.43</v>
      </c>
      <c r="D101" s="634">
        <v>52.58</v>
      </c>
      <c r="E101" s="634">
        <v>43.2</v>
      </c>
      <c r="F101" s="634">
        <v>43.2</v>
      </c>
      <c r="G101" s="634">
        <v>3.61</v>
      </c>
      <c r="H101" s="634">
        <v>3.08</v>
      </c>
      <c r="I101" s="634">
        <v>-2.77</v>
      </c>
      <c r="J101" s="634">
        <v>-2.77</v>
      </c>
      <c r="K101" s="634">
        <v>0.21</v>
      </c>
      <c r="L101" s="634">
        <v>0.21</v>
      </c>
      <c r="M101" s="634">
        <v>0.17</v>
      </c>
      <c r="N101" s="634">
        <v>0.17</v>
      </c>
    </row>
    <row r="102" spans="1:14">
      <c r="A102" s="319" t="s">
        <v>102</v>
      </c>
      <c r="B102" s="634">
        <v>617.98</v>
      </c>
      <c r="C102" s="634">
        <v>48.7</v>
      </c>
      <c r="D102" s="634">
        <v>51.7</v>
      </c>
      <c r="E102" s="634">
        <v>45.73</v>
      </c>
      <c r="F102" s="634">
        <v>45.73</v>
      </c>
      <c r="G102" s="634">
        <v>-0.26</v>
      </c>
      <c r="H102" s="634">
        <v>2.7</v>
      </c>
      <c r="I102" s="634">
        <v>-6.1</v>
      </c>
      <c r="J102" s="634">
        <v>-6.1</v>
      </c>
      <c r="K102" s="634">
        <v>0.21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725.14</v>
      </c>
      <c r="C103" s="634">
        <v>57.91</v>
      </c>
      <c r="D103" s="634">
        <v>57.13</v>
      </c>
      <c r="E103" s="634">
        <v>57.63</v>
      </c>
      <c r="F103" s="634">
        <v>57.63</v>
      </c>
      <c r="G103" s="634">
        <v>5.1100000000000003</v>
      </c>
      <c r="H103" s="634">
        <v>4.2300000000000004</v>
      </c>
      <c r="I103" s="634">
        <v>-0.48</v>
      </c>
      <c r="J103" s="634">
        <v>-0.48</v>
      </c>
      <c r="K103" s="634">
        <v>0.24</v>
      </c>
      <c r="L103" s="634">
        <v>0.23</v>
      </c>
      <c r="M103" s="634">
        <v>0.23</v>
      </c>
      <c r="N103" s="634">
        <v>0.23</v>
      </c>
    </row>
    <row r="104" spans="1:14">
      <c r="A104" s="319" t="s">
        <v>129</v>
      </c>
      <c r="B104" s="634">
        <v>562.30999999999995</v>
      </c>
      <c r="C104" s="634">
        <v>42.76</v>
      </c>
      <c r="D104" s="634">
        <v>47.15</v>
      </c>
      <c r="E104" s="634">
        <v>46.9</v>
      </c>
      <c r="F104" s="634">
        <v>46.9</v>
      </c>
      <c r="G104" s="634">
        <v>-2.19</v>
      </c>
      <c r="H104" s="634">
        <v>16.329999999999998</v>
      </c>
      <c r="I104" s="634">
        <v>9.68</v>
      </c>
      <c r="J104" s="634">
        <v>9.68</v>
      </c>
      <c r="K104" s="634">
        <v>0.19</v>
      </c>
      <c r="L104" s="634">
        <v>0.19</v>
      </c>
      <c r="M104" s="634">
        <v>0.18</v>
      </c>
      <c r="N104" s="634">
        <v>0.18</v>
      </c>
    </row>
    <row r="105" spans="1:14">
      <c r="A105" s="319" t="s">
        <v>130</v>
      </c>
      <c r="B105" s="634">
        <v>557.46</v>
      </c>
      <c r="C105" s="634">
        <v>40.71</v>
      </c>
      <c r="D105" s="634">
        <v>44.66</v>
      </c>
      <c r="E105" s="634">
        <v>44.75</v>
      </c>
      <c r="F105" s="634">
        <v>44.75</v>
      </c>
      <c r="G105" s="634">
        <v>-0.62</v>
      </c>
      <c r="H105" s="634">
        <v>5.26</v>
      </c>
      <c r="I105" s="634">
        <v>9.92</v>
      </c>
      <c r="J105" s="634">
        <v>9.92</v>
      </c>
      <c r="K105" s="634">
        <v>0.19</v>
      </c>
      <c r="L105" s="634">
        <v>0.18</v>
      </c>
      <c r="M105" s="634">
        <v>0.18</v>
      </c>
      <c r="N105" s="634">
        <v>0.18</v>
      </c>
    </row>
    <row r="106" spans="1:14">
      <c r="A106" s="319" t="s">
        <v>131</v>
      </c>
      <c r="B106" s="634">
        <v>691.77</v>
      </c>
      <c r="C106" s="634">
        <v>49.04</v>
      </c>
      <c r="D106" s="634">
        <v>39.94</v>
      </c>
      <c r="E106" s="634">
        <v>36.369999999999997</v>
      </c>
      <c r="F106" s="634">
        <v>36.369999999999997</v>
      </c>
      <c r="G106" s="634">
        <v>4.53</v>
      </c>
      <c r="H106" s="634">
        <v>-23.84</v>
      </c>
      <c r="I106" s="634">
        <v>-25.84</v>
      </c>
      <c r="J106" s="634">
        <v>-25.84</v>
      </c>
      <c r="K106" s="634">
        <v>0.23</v>
      </c>
      <c r="L106" s="634">
        <v>0.16</v>
      </c>
      <c r="M106" s="634">
        <v>0.14000000000000001</v>
      </c>
      <c r="N106" s="634">
        <v>0.14000000000000001</v>
      </c>
    </row>
    <row r="107" spans="1:14">
      <c r="A107" s="319" t="s">
        <v>104</v>
      </c>
      <c r="B107" s="634">
        <v>10880.7</v>
      </c>
      <c r="C107" s="634">
        <v>852.73</v>
      </c>
      <c r="D107" s="634">
        <v>743.01</v>
      </c>
      <c r="E107" s="634">
        <v>866.93</v>
      </c>
      <c r="F107" s="634">
        <v>866.93</v>
      </c>
      <c r="G107" s="634">
        <v>-6.57</v>
      </c>
      <c r="H107" s="634">
        <v>-32.1</v>
      </c>
      <c r="I107" s="634">
        <v>1.67</v>
      </c>
      <c r="J107" s="634">
        <v>1.67</v>
      </c>
      <c r="K107" s="634">
        <v>3.62</v>
      </c>
      <c r="L107" s="634">
        <v>3</v>
      </c>
      <c r="M107" s="634">
        <v>3.42</v>
      </c>
      <c r="N107" s="634">
        <v>3.42</v>
      </c>
    </row>
    <row r="108" spans="1:14">
      <c r="A108" s="319" t="s">
        <v>105</v>
      </c>
      <c r="B108" s="634">
        <v>9216.9500000000007</v>
      </c>
      <c r="C108" s="634">
        <v>740.8</v>
      </c>
      <c r="D108" s="634">
        <v>647.57000000000005</v>
      </c>
      <c r="E108" s="634">
        <v>721.09</v>
      </c>
      <c r="F108" s="634">
        <v>721.09</v>
      </c>
      <c r="G108" s="634">
        <v>-9.58</v>
      </c>
      <c r="H108" s="634">
        <v>-33.76</v>
      </c>
      <c r="I108" s="634">
        <v>-2.66</v>
      </c>
      <c r="J108" s="634">
        <v>-2.66</v>
      </c>
      <c r="K108" s="634">
        <v>3.06</v>
      </c>
      <c r="L108" s="634">
        <v>2.61</v>
      </c>
      <c r="M108" s="634">
        <v>2.84</v>
      </c>
      <c r="N108" s="634">
        <v>2.84</v>
      </c>
    </row>
    <row r="109" spans="1:14">
      <c r="A109" s="319" t="s">
        <v>106</v>
      </c>
      <c r="B109" s="634">
        <v>0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AF11" sqref="AF11"/>
    </sheetView>
  </sheetViews>
  <sheetFormatPr defaultColWidth="11.875" defaultRowHeight="24.6"/>
  <cols>
    <col min="1" max="1" width="45" style="354" customWidth="1"/>
    <col min="2" max="2" width="13.625" style="354" bestFit="1" customWidth="1"/>
    <col min="3" max="3" width="12" style="354" bestFit="1" customWidth="1"/>
    <col min="4" max="4" width="12.375" style="354" bestFit="1" customWidth="1"/>
    <col min="5" max="5" width="12.25" style="354" bestFit="1" customWidth="1"/>
    <col min="6" max="6" width="10.75" style="354" bestFit="1" customWidth="1"/>
    <col min="7" max="8" width="7.25" style="354" bestFit="1" customWidth="1"/>
    <col min="9" max="9" width="11" style="354" bestFit="1" customWidth="1"/>
    <col min="10" max="10" width="10.75" style="354" bestFit="1" customWidth="1"/>
    <col min="11" max="12" width="7.25" style="354" bestFit="1" customWidth="1"/>
    <col min="13" max="13" width="11" style="354" bestFit="1" customWidth="1"/>
    <col min="14" max="14" width="11.875" style="354" hidden="1" customWidth="1"/>
    <col min="15" max="22" width="10.875" style="354" hidden="1" customWidth="1"/>
    <col min="23" max="16384" width="11.875" style="354"/>
  </cols>
  <sheetData>
    <row r="1" spans="1:22" ht="28.5" customHeight="1">
      <c r="A1" s="694" t="s">
        <v>702</v>
      </c>
      <c r="B1" s="694"/>
      <c r="C1" s="694"/>
      <c r="D1" s="694"/>
      <c r="E1" s="694"/>
      <c r="M1" s="678"/>
    </row>
    <row r="2" spans="1:22" s="564" customFormat="1" ht="23.25" customHeight="1">
      <c r="A2" s="695"/>
      <c r="B2" s="688" t="s">
        <v>693</v>
      </c>
      <c r="C2" s="685"/>
      <c r="D2" s="685"/>
      <c r="E2" s="685"/>
      <c r="F2" s="685" t="s">
        <v>43</v>
      </c>
      <c r="G2" s="685"/>
      <c r="H2" s="685"/>
      <c r="I2" s="685"/>
      <c r="J2" s="686" t="s">
        <v>44</v>
      </c>
      <c r="K2" s="687"/>
      <c r="L2" s="688"/>
      <c r="M2" s="655"/>
      <c r="N2" s="579"/>
      <c r="O2" s="686" t="s">
        <v>43</v>
      </c>
      <c r="P2" s="687"/>
      <c r="Q2" s="687"/>
      <c r="R2" s="688"/>
      <c r="S2" s="686" t="s">
        <v>44</v>
      </c>
      <c r="T2" s="687"/>
      <c r="U2" s="687"/>
      <c r="V2" s="688"/>
    </row>
    <row r="3" spans="1:22" s="564" customFormat="1" ht="23.25" customHeight="1">
      <c r="A3" s="695"/>
      <c r="B3" s="580">
        <f>T4_data!C2</f>
        <v>2568</v>
      </c>
      <c r="C3" s="557">
        <v>2569</v>
      </c>
      <c r="D3" s="557">
        <f>T4_data!D2</f>
        <v>2569</v>
      </c>
      <c r="E3" s="557">
        <f>T4_data!E2</f>
        <v>2569</v>
      </c>
      <c r="F3" s="557">
        <f>T4_data!G2</f>
        <v>2568</v>
      </c>
      <c r="G3" s="557">
        <v>2569</v>
      </c>
      <c r="H3" s="557">
        <f>T4_data!H2</f>
        <v>2569</v>
      </c>
      <c r="I3" s="557">
        <f>T4_data!I2</f>
        <v>2569</v>
      </c>
      <c r="J3" s="557">
        <f>T4_data!K2</f>
        <v>2568</v>
      </c>
      <c r="K3" s="557">
        <v>2569</v>
      </c>
      <c r="L3" s="557">
        <f>T4_data!L2</f>
        <v>2569</v>
      </c>
      <c r="M3" s="557">
        <f>T4_data!M2</f>
        <v>2569</v>
      </c>
      <c r="O3" s="557">
        <f t="shared" ref="O3:V4" si="0">F3</f>
        <v>2568</v>
      </c>
      <c r="P3" s="557">
        <f t="shared" si="0"/>
        <v>2569</v>
      </c>
      <c r="Q3" s="557">
        <f t="shared" si="0"/>
        <v>2569</v>
      </c>
      <c r="R3" s="557">
        <f t="shared" si="0"/>
        <v>2569</v>
      </c>
      <c r="S3" s="557">
        <f t="shared" si="0"/>
        <v>2568</v>
      </c>
      <c r="T3" s="557">
        <f t="shared" si="0"/>
        <v>2569</v>
      </c>
      <c r="U3" s="557">
        <f t="shared" si="0"/>
        <v>2569</v>
      </c>
      <c r="V3" s="557">
        <f t="shared" si="0"/>
        <v>2569</v>
      </c>
    </row>
    <row r="4" spans="1:22" s="564" customFormat="1" ht="23.25" customHeight="1">
      <c r="A4" s="695"/>
      <c r="B4" s="581" t="str">
        <f>T4_data!C3</f>
        <v>ม.ค.-ธ.ค.</v>
      </c>
      <c r="C4" s="559" t="str">
        <f>'ตาราง 3 การส่งออกสินค้าสำคัญ'!D4</f>
        <v>ม.ค.</v>
      </c>
      <c r="D4" s="559" t="str">
        <f>'ตาราง 3 การส่งออกสินค้าสำคัญ'!E4</f>
        <v>ก.พ.</v>
      </c>
      <c r="E4" s="559" t="str">
        <f>'ตาราง 3 การส่งออกสินค้าสำคัญ'!F4</f>
        <v>ม.ค.-ก.พ.</v>
      </c>
      <c r="F4" s="559" t="str">
        <f>B4</f>
        <v>ม.ค.-ธ.ค.</v>
      </c>
      <c r="G4" s="559" t="str">
        <f>C4</f>
        <v>ม.ค.</v>
      </c>
      <c r="H4" s="559" t="str">
        <f t="shared" ref="H4" si="1">D4</f>
        <v>ก.พ.</v>
      </c>
      <c r="I4" s="559" t="str">
        <f>E4</f>
        <v>ม.ค.-ก.พ.</v>
      </c>
      <c r="J4" s="559" t="str">
        <f>F4</f>
        <v>ม.ค.-ธ.ค.</v>
      </c>
      <c r="K4" s="559" t="str">
        <f t="shared" ref="K4" si="2">G4</f>
        <v>ม.ค.</v>
      </c>
      <c r="L4" s="559" t="str">
        <f t="shared" ref="L4" si="3">H4</f>
        <v>ก.พ.</v>
      </c>
      <c r="M4" s="559" t="str">
        <f t="shared" ref="M4" si="4">I4</f>
        <v>ม.ค.-ก.พ.</v>
      </c>
      <c r="O4" s="557" t="str">
        <f t="shared" si="0"/>
        <v>ม.ค.-ธ.ค.</v>
      </c>
      <c r="P4" s="557" t="str">
        <f>G4</f>
        <v>ม.ค.</v>
      </c>
      <c r="Q4" s="557" t="str">
        <f t="shared" si="0"/>
        <v>ก.พ.</v>
      </c>
      <c r="R4" s="557" t="str">
        <f>I4</f>
        <v>ม.ค.-ก.พ.</v>
      </c>
      <c r="S4" s="557" t="str">
        <f t="shared" si="0"/>
        <v>ม.ค.-ธ.ค.</v>
      </c>
      <c r="T4" s="557" t="str">
        <f t="shared" si="0"/>
        <v>ม.ค.</v>
      </c>
      <c r="U4" s="557" t="str">
        <f t="shared" si="0"/>
        <v>ก.พ.</v>
      </c>
      <c r="V4" s="557" t="str">
        <f t="shared" si="0"/>
        <v>ม.ค.-ก.พ.</v>
      </c>
    </row>
    <row r="5" spans="1:22" s="564" customFormat="1" ht="23.25" customHeight="1">
      <c r="A5" s="347" t="s">
        <v>132</v>
      </c>
      <c r="B5" s="582">
        <v>339635.01</v>
      </c>
      <c r="C5" s="583">
        <v>31573.06</v>
      </c>
      <c r="D5" s="583">
        <v>29439.65</v>
      </c>
      <c r="E5" s="583">
        <v>61012.71</v>
      </c>
      <c r="F5" s="563">
        <v>12.93</v>
      </c>
      <c r="G5" s="563">
        <v>24.44</v>
      </c>
      <c r="H5" s="563">
        <v>9.8699999999999992</v>
      </c>
      <c r="I5" s="563">
        <v>16.96</v>
      </c>
      <c r="J5" s="563">
        <v>100</v>
      </c>
      <c r="K5" s="563">
        <v>100</v>
      </c>
      <c r="L5" s="609">
        <v>100</v>
      </c>
      <c r="M5" s="609">
        <v>100</v>
      </c>
      <c r="O5" s="565" t="str">
        <f t="shared" ref="O5:O45" si="5">IF(FIXED(F5,1)="0.0",FIXED(F5,2),FIXED(F5,1))</f>
        <v>12.9</v>
      </c>
      <c r="P5" s="584" t="str">
        <f t="shared" ref="P5:P45" si="6">IF(FIXED(G5,1)="0.0",FIXED(G5,2),FIXED(G5,1))</f>
        <v>24.4</v>
      </c>
      <c r="Q5" s="584" t="str">
        <f t="shared" ref="Q5:Q45" si="7">IF(FIXED(H5,1)="0.0",FIXED(H5,2),FIXED(H5,1))</f>
        <v>9.9</v>
      </c>
      <c r="R5" s="584" t="str">
        <f t="shared" ref="R5:R45" si="8">IF(FIXED(I5,1)="0.0",FIXED(I5,2),FIXED(I5,1))</f>
        <v>17.0</v>
      </c>
      <c r="S5" s="584" t="str">
        <f t="shared" ref="S5:S45" si="9">IF(FIXED(J5,1)="0.0",FIXED(J5,2),FIXED(J5,1))</f>
        <v>100.0</v>
      </c>
      <c r="T5" s="584" t="str">
        <f t="shared" ref="T5:T45" si="10">IF(FIXED(K5,1)="0.0",FIXED(K5,2),FIXED(K5,1))</f>
        <v>100.0</v>
      </c>
      <c r="U5" s="584" t="str">
        <f t="shared" ref="U5:U45" si="11">IF(FIXED(L5,1)="0.0",FIXED(L5,2),FIXED(L5,1))</f>
        <v>100.0</v>
      </c>
      <c r="V5" s="585" t="str">
        <f t="shared" ref="V5:V45" si="12">IF(FIXED(M5,1)="0.0",FIXED(M5,2),FIXED(M5,1))</f>
        <v>100.0</v>
      </c>
    </row>
    <row r="6" spans="1:22" s="555" customFormat="1" ht="23.25" customHeight="1">
      <c r="A6" s="348" t="s">
        <v>133</v>
      </c>
      <c r="B6" s="586">
        <v>235492.58</v>
      </c>
      <c r="C6" s="587">
        <v>21481.43</v>
      </c>
      <c r="D6" s="587">
        <v>20025.05</v>
      </c>
      <c r="E6" s="587">
        <v>41506.480000000003</v>
      </c>
      <c r="F6" s="568">
        <v>13.26</v>
      </c>
      <c r="G6" s="568">
        <v>24.08</v>
      </c>
      <c r="H6" s="568">
        <v>16.59</v>
      </c>
      <c r="I6" s="568">
        <v>20.350000000000001</v>
      </c>
      <c r="J6" s="568">
        <v>69.34</v>
      </c>
      <c r="K6" s="568">
        <v>68.040000000000006</v>
      </c>
      <c r="L6" s="610">
        <v>68.02</v>
      </c>
      <c r="M6" s="610">
        <v>68.03</v>
      </c>
      <c r="O6" s="569" t="str">
        <f t="shared" si="5"/>
        <v>13.3</v>
      </c>
      <c r="P6" s="588" t="str">
        <f t="shared" si="6"/>
        <v>24.1</v>
      </c>
      <c r="Q6" s="588" t="str">
        <f t="shared" si="7"/>
        <v>16.6</v>
      </c>
      <c r="R6" s="588" t="str">
        <f t="shared" si="8"/>
        <v>20.4</v>
      </c>
      <c r="S6" s="588" t="str">
        <f t="shared" si="9"/>
        <v>69.3</v>
      </c>
      <c r="T6" s="588" t="str">
        <f t="shared" si="10"/>
        <v>68.0</v>
      </c>
      <c r="U6" s="588" t="str">
        <f t="shared" si="11"/>
        <v>68.0</v>
      </c>
      <c r="V6" s="589" t="str">
        <f t="shared" si="12"/>
        <v>68.0</v>
      </c>
    </row>
    <row r="7" spans="1:22" s="555" customFormat="1" ht="23.25" customHeight="1">
      <c r="A7" s="349" t="s">
        <v>134</v>
      </c>
      <c r="B7" s="590">
        <v>72506.39</v>
      </c>
      <c r="C7" s="574">
        <v>6835.97</v>
      </c>
      <c r="D7" s="574">
        <v>6767.61</v>
      </c>
      <c r="E7" s="574">
        <v>13603.58</v>
      </c>
      <c r="F7" s="572">
        <v>31.97</v>
      </c>
      <c r="G7" s="572">
        <v>43.06</v>
      </c>
      <c r="H7" s="572">
        <v>40.520000000000003</v>
      </c>
      <c r="I7" s="572">
        <v>41.79</v>
      </c>
      <c r="J7" s="572">
        <v>21.35</v>
      </c>
      <c r="K7" s="572">
        <v>21.65</v>
      </c>
      <c r="L7" s="611">
        <v>22.99</v>
      </c>
      <c r="M7" s="611">
        <v>22.3</v>
      </c>
      <c r="O7" s="569" t="str">
        <f t="shared" si="5"/>
        <v>32.0</v>
      </c>
      <c r="P7" s="588" t="str">
        <f t="shared" si="6"/>
        <v>43.1</v>
      </c>
      <c r="Q7" s="588" t="str">
        <f t="shared" si="7"/>
        <v>40.5</v>
      </c>
      <c r="R7" s="588" t="str">
        <f t="shared" si="8"/>
        <v>41.8</v>
      </c>
      <c r="S7" s="588" t="str">
        <f t="shared" si="9"/>
        <v>21.4</v>
      </c>
      <c r="T7" s="588" t="str">
        <f t="shared" si="10"/>
        <v>21.7</v>
      </c>
      <c r="U7" s="588" t="str">
        <f t="shared" si="11"/>
        <v>23.0</v>
      </c>
      <c r="V7" s="589" t="str">
        <f t="shared" si="12"/>
        <v>22.3</v>
      </c>
    </row>
    <row r="8" spans="1:22" s="555" customFormat="1" ht="23.25" customHeight="1">
      <c r="A8" s="349" t="s">
        <v>135</v>
      </c>
      <c r="B8" s="590">
        <v>39722.879999999997</v>
      </c>
      <c r="C8" s="574">
        <v>3430.13</v>
      </c>
      <c r="D8" s="574">
        <v>2851.72</v>
      </c>
      <c r="E8" s="574">
        <v>6281.86</v>
      </c>
      <c r="F8" s="572">
        <v>12.6</v>
      </c>
      <c r="G8" s="572">
        <v>35.049999999999997</v>
      </c>
      <c r="H8" s="572">
        <v>0.36</v>
      </c>
      <c r="I8" s="572">
        <v>16.73</v>
      </c>
      <c r="J8" s="572">
        <v>11.7</v>
      </c>
      <c r="K8" s="572">
        <v>10.86</v>
      </c>
      <c r="L8" s="611">
        <v>9.69</v>
      </c>
      <c r="M8" s="611">
        <v>10.3</v>
      </c>
      <c r="O8" s="569" t="str">
        <f t="shared" si="5"/>
        <v>12.6</v>
      </c>
      <c r="P8" s="588" t="str">
        <f t="shared" si="6"/>
        <v>35.1</v>
      </c>
      <c r="Q8" s="588" t="str">
        <f t="shared" si="7"/>
        <v>0.4</v>
      </c>
      <c r="R8" s="588" t="str">
        <f t="shared" si="8"/>
        <v>16.7</v>
      </c>
      <c r="S8" s="588" t="str">
        <f t="shared" si="9"/>
        <v>11.7</v>
      </c>
      <c r="T8" s="588" t="str">
        <f t="shared" si="10"/>
        <v>10.9</v>
      </c>
      <c r="U8" s="588" t="str">
        <f t="shared" si="11"/>
        <v>9.7</v>
      </c>
      <c r="V8" s="589" t="str">
        <f t="shared" si="12"/>
        <v>10.3</v>
      </c>
    </row>
    <row r="9" spans="1:22" s="555" customFormat="1" ht="23.25" customHeight="1">
      <c r="A9" s="349" t="s">
        <v>136</v>
      </c>
      <c r="B9" s="590">
        <v>23549.98</v>
      </c>
      <c r="C9" s="574">
        <v>2024.8</v>
      </c>
      <c r="D9" s="574">
        <v>2048.94</v>
      </c>
      <c r="E9" s="574">
        <v>4073.74</v>
      </c>
      <c r="F9" s="572">
        <v>1.1299999999999999</v>
      </c>
      <c r="G9" s="572">
        <v>2.67</v>
      </c>
      <c r="H9" s="572">
        <v>9.73</v>
      </c>
      <c r="I9" s="572">
        <v>6.1</v>
      </c>
      <c r="J9" s="572">
        <v>6.93</v>
      </c>
      <c r="K9" s="572">
        <v>6.41</v>
      </c>
      <c r="L9" s="611">
        <v>6.96</v>
      </c>
      <c r="M9" s="611">
        <v>6.68</v>
      </c>
      <c r="O9" s="569" t="str">
        <f t="shared" si="5"/>
        <v>1.1</v>
      </c>
      <c r="P9" s="588" t="str">
        <f t="shared" si="6"/>
        <v>2.7</v>
      </c>
      <c r="Q9" s="588" t="str">
        <f t="shared" si="7"/>
        <v>9.7</v>
      </c>
      <c r="R9" s="588" t="str">
        <f t="shared" si="8"/>
        <v>6.1</v>
      </c>
      <c r="S9" s="588" t="str">
        <f t="shared" si="9"/>
        <v>6.9</v>
      </c>
      <c r="T9" s="588" t="str">
        <f t="shared" si="10"/>
        <v>6.4</v>
      </c>
      <c r="U9" s="588" t="str">
        <f t="shared" si="11"/>
        <v>7.0</v>
      </c>
      <c r="V9" s="589" t="str">
        <f t="shared" si="12"/>
        <v>6.7</v>
      </c>
    </row>
    <row r="10" spans="1:22" s="555" customFormat="1" ht="23.25" customHeight="1">
      <c r="A10" s="349" t="s">
        <v>137</v>
      </c>
      <c r="B10" s="590">
        <v>73264.25</v>
      </c>
      <c r="C10" s="574">
        <v>6682.54</v>
      </c>
      <c r="D10" s="574">
        <v>5931.28</v>
      </c>
      <c r="E10" s="574">
        <v>12613.81</v>
      </c>
      <c r="F10" s="572">
        <v>4.34</v>
      </c>
      <c r="G10" s="572">
        <v>13.39</v>
      </c>
      <c r="H10" s="572">
        <v>5.17</v>
      </c>
      <c r="I10" s="572">
        <v>9.3699999999999992</v>
      </c>
      <c r="J10" s="572">
        <v>21.57</v>
      </c>
      <c r="K10" s="572">
        <v>21.17</v>
      </c>
      <c r="L10" s="611">
        <v>20.149999999999999</v>
      </c>
      <c r="M10" s="611">
        <v>20.67</v>
      </c>
      <c r="O10" s="569" t="str">
        <f t="shared" si="5"/>
        <v>4.3</v>
      </c>
      <c r="P10" s="588" t="str">
        <f t="shared" si="6"/>
        <v>13.4</v>
      </c>
      <c r="Q10" s="588" t="str">
        <f t="shared" si="7"/>
        <v>5.2</v>
      </c>
      <c r="R10" s="588" t="str">
        <f t="shared" si="8"/>
        <v>9.4</v>
      </c>
      <c r="S10" s="588" t="str">
        <f t="shared" si="9"/>
        <v>21.6</v>
      </c>
      <c r="T10" s="588" t="str">
        <f t="shared" si="10"/>
        <v>21.2</v>
      </c>
      <c r="U10" s="588" t="str">
        <f t="shared" si="11"/>
        <v>20.2</v>
      </c>
      <c r="V10" s="589" t="str">
        <f t="shared" si="12"/>
        <v>20.7</v>
      </c>
    </row>
    <row r="11" spans="1:22" s="555" customFormat="1" ht="23.25" customHeight="1">
      <c r="A11" s="349" t="s">
        <v>138</v>
      </c>
      <c r="B11" s="590">
        <v>42847.040000000001</v>
      </c>
      <c r="C11" s="574">
        <v>4388.71</v>
      </c>
      <c r="D11" s="574">
        <v>3764.54</v>
      </c>
      <c r="E11" s="574">
        <v>8153.26</v>
      </c>
      <c r="F11" s="572">
        <v>6.92</v>
      </c>
      <c r="G11" s="572">
        <v>29.79</v>
      </c>
      <c r="H11" s="572">
        <v>17.809999999999999</v>
      </c>
      <c r="I11" s="572">
        <v>23.97</v>
      </c>
      <c r="J11" s="572">
        <v>12.62</v>
      </c>
      <c r="K11" s="572">
        <v>13.9</v>
      </c>
      <c r="L11" s="611">
        <v>12.79</v>
      </c>
      <c r="M11" s="611">
        <v>13.36</v>
      </c>
      <c r="O11" s="569" t="str">
        <f t="shared" si="5"/>
        <v>6.9</v>
      </c>
      <c r="P11" s="588" t="str">
        <f t="shared" si="6"/>
        <v>29.8</v>
      </c>
      <c r="Q11" s="588" t="str">
        <f t="shared" si="7"/>
        <v>17.8</v>
      </c>
      <c r="R11" s="588" t="str">
        <f t="shared" si="8"/>
        <v>24.0</v>
      </c>
      <c r="S11" s="588" t="str">
        <f t="shared" si="9"/>
        <v>12.6</v>
      </c>
      <c r="T11" s="588" t="str">
        <f t="shared" si="10"/>
        <v>13.9</v>
      </c>
      <c r="U11" s="588" t="str">
        <f t="shared" si="11"/>
        <v>12.8</v>
      </c>
      <c r="V11" s="589" t="str">
        <f t="shared" si="12"/>
        <v>13.4</v>
      </c>
    </row>
    <row r="12" spans="1:22" s="555" customFormat="1" ht="23.25" customHeight="1">
      <c r="A12" s="349" t="s">
        <v>139</v>
      </c>
      <c r="B12" s="590">
        <v>12045.65</v>
      </c>
      <c r="C12" s="574">
        <v>1710.42</v>
      </c>
      <c r="D12" s="574">
        <v>1126.44</v>
      </c>
      <c r="E12" s="574">
        <v>2836.86</v>
      </c>
      <c r="F12" s="572">
        <v>16.21</v>
      </c>
      <c r="G12" s="572">
        <v>87.32</v>
      </c>
      <c r="H12" s="572">
        <v>57.73</v>
      </c>
      <c r="I12" s="572">
        <v>74.34</v>
      </c>
      <c r="J12" s="572">
        <v>3.55</v>
      </c>
      <c r="K12" s="572">
        <v>5.42</v>
      </c>
      <c r="L12" s="611">
        <v>3.83</v>
      </c>
      <c r="M12" s="611">
        <v>4.6500000000000004</v>
      </c>
      <c r="O12" s="569" t="str">
        <f t="shared" si="5"/>
        <v>16.2</v>
      </c>
      <c r="P12" s="588" t="str">
        <f t="shared" si="6"/>
        <v>87.3</v>
      </c>
      <c r="Q12" s="588" t="str">
        <f t="shared" si="7"/>
        <v>57.7</v>
      </c>
      <c r="R12" s="588" t="str">
        <f t="shared" si="8"/>
        <v>74.3</v>
      </c>
      <c r="S12" s="588" t="str">
        <f t="shared" si="9"/>
        <v>3.6</v>
      </c>
      <c r="T12" s="588" t="str">
        <f t="shared" si="10"/>
        <v>5.4</v>
      </c>
      <c r="U12" s="588" t="str">
        <f t="shared" si="11"/>
        <v>3.8</v>
      </c>
      <c r="V12" s="589" t="str">
        <f t="shared" si="12"/>
        <v>4.7</v>
      </c>
    </row>
    <row r="13" spans="1:22" s="555" customFormat="1" ht="23.25" customHeight="1">
      <c r="A13" s="349" t="s">
        <v>140</v>
      </c>
      <c r="B13" s="590">
        <v>13430.13</v>
      </c>
      <c r="C13" s="574">
        <v>1306.93</v>
      </c>
      <c r="D13" s="574">
        <v>1002.86</v>
      </c>
      <c r="E13" s="574">
        <v>2309.79</v>
      </c>
      <c r="F13" s="572">
        <v>8.98</v>
      </c>
      <c r="G13" s="572">
        <v>22.66</v>
      </c>
      <c r="H13" s="572">
        <v>7.73</v>
      </c>
      <c r="I13" s="572">
        <v>15.7</v>
      </c>
      <c r="J13" s="572">
        <v>3.95</v>
      </c>
      <c r="K13" s="572">
        <v>4.1399999999999997</v>
      </c>
      <c r="L13" s="611">
        <v>3.41</v>
      </c>
      <c r="M13" s="611">
        <v>3.79</v>
      </c>
      <c r="O13" s="569" t="str">
        <f t="shared" si="5"/>
        <v>9.0</v>
      </c>
      <c r="P13" s="588" t="str">
        <f t="shared" si="6"/>
        <v>22.7</v>
      </c>
      <c r="Q13" s="588" t="str">
        <f t="shared" si="7"/>
        <v>7.7</v>
      </c>
      <c r="R13" s="588" t="str">
        <f t="shared" si="8"/>
        <v>15.7</v>
      </c>
      <c r="S13" s="588" t="str">
        <f t="shared" si="9"/>
        <v>4.0</v>
      </c>
      <c r="T13" s="588" t="str">
        <f t="shared" si="10"/>
        <v>4.1</v>
      </c>
      <c r="U13" s="588" t="str">
        <f t="shared" si="11"/>
        <v>3.4</v>
      </c>
      <c r="V13" s="589" t="str">
        <f t="shared" si="12"/>
        <v>3.8</v>
      </c>
    </row>
    <row r="14" spans="1:22" s="555" customFormat="1" ht="23.25" customHeight="1">
      <c r="A14" s="349" t="s">
        <v>141</v>
      </c>
      <c r="B14" s="590">
        <v>9336.08</v>
      </c>
      <c r="C14" s="574">
        <v>783.67</v>
      </c>
      <c r="D14" s="574">
        <v>1021.44</v>
      </c>
      <c r="E14" s="574">
        <v>1805.11</v>
      </c>
      <c r="F14" s="572">
        <v>-1.63</v>
      </c>
      <c r="G14" s="572">
        <v>3.3</v>
      </c>
      <c r="H14" s="572">
        <v>8.19</v>
      </c>
      <c r="I14" s="572">
        <v>6.01</v>
      </c>
      <c r="J14" s="572">
        <v>2.75</v>
      </c>
      <c r="K14" s="572">
        <v>2.48</v>
      </c>
      <c r="L14" s="611">
        <v>3.47</v>
      </c>
      <c r="M14" s="611">
        <v>2.96</v>
      </c>
      <c r="O14" s="569" t="str">
        <f t="shared" si="5"/>
        <v>-1.6</v>
      </c>
      <c r="P14" s="588" t="str">
        <f t="shared" si="6"/>
        <v>3.3</v>
      </c>
      <c r="Q14" s="588" t="str">
        <f t="shared" si="7"/>
        <v>8.2</v>
      </c>
      <c r="R14" s="588" t="str">
        <f t="shared" si="8"/>
        <v>6.0</v>
      </c>
      <c r="S14" s="588" t="str">
        <f t="shared" si="9"/>
        <v>2.8</v>
      </c>
      <c r="T14" s="588" t="str">
        <f t="shared" si="10"/>
        <v>2.5</v>
      </c>
      <c r="U14" s="588" t="str">
        <f t="shared" si="11"/>
        <v>3.5</v>
      </c>
      <c r="V14" s="589" t="str">
        <f t="shared" si="12"/>
        <v>3.0</v>
      </c>
    </row>
    <row r="15" spans="1:22" s="555" customFormat="1" ht="23.25" customHeight="1">
      <c r="A15" s="349" t="s">
        <v>142</v>
      </c>
      <c r="B15" s="590">
        <v>7908.88</v>
      </c>
      <c r="C15" s="574">
        <v>576</v>
      </c>
      <c r="D15" s="574">
        <v>608.03</v>
      </c>
      <c r="E15" s="574">
        <v>1184.03</v>
      </c>
      <c r="F15" s="572">
        <v>1.65</v>
      </c>
      <c r="G15" s="572">
        <v>-9.5</v>
      </c>
      <c r="H15" s="572">
        <v>1.63</v>
      </c>
      <c r="I15" s="572">
        <v>-4.1100000000000003</v>
      </c>
      <c r="J15" s="572">
        <v>2.33</v>
      </c>
      <c r="K15" s="572">
        <v>1.82</v>
      </c>
      <c r="L15" s="611">
        <v>2.0699999999999998</v>
      </c>
      <c r="M15" s="611">
        <v>1.94</v>
      </c>
      <c r="O15" s="569" t="str">
        <f t="shared" si="5"/>
        <v>1.7</v>
      </c>
      <c r="P15" s="588" t="str">
        <f t="shared" si="6"/>
        <v>-9.5</v>
      </c>
      <c r="Q15" s="588" t="str">
        <f t="shared" si="7"/>
        <v>1.6</v>
      </c>
      <c r="R15" s="588" t="str">
        <f t="shared" si="8"/>
        <v>-4.1</v>
      </c>
      <c r="S15" s="588" t="str">
        <f t="shared" si="9"/>
        <v>2.3</v>
      </c>
      <c r="T15" s="588" t="str">
        <f t="shared" si="10"/>
        <v>1.8</v>
      </c>
      <c r="U15" s="588" t="str">
        <f t="shared" si="11"/>
        <v>2.1</v>
      </c>
      <c r="V15" s="589" t="str">
        <f t="shared" si="12"/>
        <v>1.9</v>
      </c>
    </row>
    <row r="16" spans="1:22" s="555" customFormat="1" ht="23.25" customHeight="1">
      <c r="A16" s="349" t="s">
        <v>143</v>
      </c>
      <c r="B16" s="590">
        <v>126.29</v>
      </c>
      <c r="C16" s="574">
        <v>11.69</v>
      </c>
      <c r="D16" s="574">
        <v>5.78</v>
      </c>
      <c r="E16" s="574">
        <v>17.46</v>
      </c>
      <c r="F16" s="572">
        <v>12.59</v>
      </c>
      <c r="G16" s="572">
        <v>53.61</v>
      </c>
      <c r="H16" s="572">
        <v>-27.75</v>
      </c>
      <c r="I16" s="572">
        <v>11.85</v>
      </c>
      <c r="J16" s="652">
        <v>0.04</v>
      </c>
      <c r="K16" s="652">
        <v>0.04</v>
      </c>
      <c r="L16" s="653">
        <v>0.02</v>
      </c>
      <c r="M16" s="653">
        <v>0.03</v>
      </c>
      <c r="O16" s="569" t="str">
        <f t="shared" si="5"/>
        <v>12.6</v>
      </c>
      <c r="P16" s="588" t="str">
        <f t="shared" si="6"/>
        <v>53.6</v>
      </c>
      <c r="Q16" s="588" t="str">
        <f t="shared" si="7"/>
        <v>-27.8</v>
      </c>
      <c r="R16" s="588" t="str">
        <f t="shared" si="8"/>
        <v>11.9</v>
      </c>
      <c r="S16" s="588" t="str">
        <f t="shared" si="9"/>
        <v>0.04</v>
      </c>
      <c r="T16" s="588" t="str">
        <f t="shared" si="10"/>
        <v>0.04</v>
      </c>
      <c r="U16" s="588" t="str">
        <f t="shared" si="11"/>
        <v>0.02</v>
      </c>
      <c r="V16" s="589" t="str">
        <f t="shared" si="12"/>
        <v>0.03</v>
      </c>
    </row>
    <row r="17" spans="1:22" s="555" customFormat="1" ht="23.25" customHeight="1">
      <c r="A17" s="349" t="s">
        <v>144</v>
      </c>
      <c r="B17" s="590">
        <v>30417.21</v>
      </c>
      <c r="C17" s="574">
        <v>2293.8200000000002</v>
      </c>
      <c r="D17" s="574">
        <v>2166.73</v>
      </c>
      <c r="E17" s="574">
        <v>4460.55</v>
      </c>
      <c r="F17" s="572">
        <v>0.91</v>
      </c>
      <c r="G17" s="572">
        <v>-8.69</v>
      </c>
      <c r="H17" s="572">
        <v>-11.35</v>
      </c>
      <c r="I17" s="572">
        <v>-10</v>
      </c>
      <c r="J17" s="572">
        <v>8.9600000000000009</v>
      </c>
      <c r="K17" s="572">
        <v>7.27</v>
      </c>
      <c r="L17" s="611">
        <v>7.36</v>
      </c>
      <c r="M17" s="611">
        <v>7.31</v>
      </c>
      <c r="O17" s="569" t="str">
        <f t="shared" si="5"/>
        <v>0.9</v>
      </c>
      <c r="P17" s="588" t="str">
        <f t="shared" si="6"/>
        <v>-8.7</v>
      </c>
      <c r="Q17" s="588" t="str">
        <f t="shared" si="7"/>
        <v>-11.4</v>
      </c>
      <c r="R17" s="588" t="str">
        <f t="shared" si="8"/>
        <v>-10.0</v>
      </c>
      <c r="S17" s="588" t="str">
        <f t="shared" si="9"/>
        <v>9.0</v>
      </c>
      <c r="T17" s="588" t="str">
        <f t="shared" si="10"/>
        <v>7.3</v>
      </c>
      <c r="U17" s="588" t="str">
        <f t="shared" si="11"/>
        <v>7.4</v>
      </c>
      <c r="V17" s="589" t="str">
        <f t="shared" si="12"/>
        <v>7.3</v>
      </c>
    </row>
    <row r="18" spans="1:22" s="555" customFormat="1" ht="23.25" customHeight="1">
      <c r="A18" s="349" t="s">
        <v>145</v>
      </c>
      <c r="B18" s="590">
        <v>7300.73</v>
      </c>
      <c r="C18" s="574">
        <v>192.97</v>
      </c>
      <c r="D18" s="574">
        <v>208.02</v>
      </c>
      <c r="E18" s="574">
        <v>400.99</v>
      </c>
      <c r="F18" s="572">
        <v>-21.1</v>
      </c>
      <c r="G18" s="572">
        <v>-73.58</v>
      </c>
      <c r="H18" s="572">
        <v>-61.78</v>
      </c>
      <c r="I18" s="572">
        <v>-68.540000000000006</v>
      </c>
      <c r="J18" s="572">
        <v>2.15</v>
      </c>
      <c r="K18" s="572">
        <v>0.61</v>
      </c>
      <c r="L18" s="611">
        <v>0.71</v>
      </c>
      <c r="M18" s="611">
        <v>0.66</v>
      </c>
      <c r="O18" s="569" t="str">
        <f t="shared" si="5"/>
        <v>-21.1</v>
      </c>
      <c r="P18" s="588" t="str">
        <f t="shared" si="6"/>
        <v>-73.6</v>
      </c>
      <c r="Q18" s="588" t="str">
        <f t="shared" si="7"/>
        <v>-61.8</v>
      </c>
      <c r="R18" s="588" t="str">
        <f t="shared" si="8"/>
        <v>-68.5</v>
      </c>
      <c r="S18" s="588" t="str">
        <f t="shared" si="9"/>
        <v>2.2</v>
      </c>
      <c r="T18" s="588" t="str">
        <f t="shared" si="10"/>
        <v>0.6</v>
      </c>
      <c r="U18" s="588" t="str">
        <f t="shared" si="11"/>
        <v>0.7</v>
      </c>
      <c r="V18" s="589" t="str">
        <f t="shared" si="12"/>
        <v>0.7</v>
      </c>
    </row>
    <row r="19" spans="1:22" s="555" customFormat="1" ht="23.25" customHeight="1">
      <c r="A19" s="349" t="s">
        <v>146</v>
      </c>
      <c r="B19" s="590">
        <v>5896.57</v>
      </c>
      <c r="C19" s="574">
        <v>565.01</v>
      </c>
      <c r="D19" s="574">
        <v>545.26</v>
      </c>
      <c r="E19" s="574">
        <v>1110.27</v>
      </c>
      <c r="F19" s="572">
        <v>19.73</v>
      </c>
      <c r="G19" s="572">
        <v>29.95</v>
      </c>
      <c r="H19" s="572">
        <v>22.21</v>
      </c>
      <c r="I19" s="572">
        <v>26.03</v>
      </c>
      <c r="J19" s="572">
        <v>1.74</v>
      </c>
      <c r="K19" s="572">
        <v>1.79</v>
      </c>
      <c r="L19" s="611">
        <v>1.85</v>
      </c>
      <c r="M19" s="611">
        <v>1.82</v>
      </c>
      <c r="O19" s="569" t="str">
        <f t="shared" si="5"/>
        <v>19.7</v>
      </c>
      <c r="P19" s="588" t="str">
        <f t="shared" si="6"/>
        <v>30.0</v>
      </c>
      <c r="Q19" s="588" t="str">
        <f t="shared" si="7"/>
        <v>22.2</v>
      </c>
      <c r="R19" s="588" t="str">
        <f t="shared" si="8"/>
        <v>26.0</v>
      </c>
      <c r="S19" s="588" t="str">
        <f t="shared" si="9"/>
        <v>1.7</v>
      </c>
      <c r="T19" s="588" t="str">
        <f t="shared" si="10"/>
        <v>1.8</v>
      </c>
      <c r="U19" s="588" t="str">
        <f t="shared" si="11"/>
        <v>1.9</v>
      </c>
      <c r="V19" s="589" t="str">
        <f t="shared" si="12"/>
        <v>1.8</v>
      </c>
    </row>
    <row r="20" spans="1:22" s="555" customFormat="1" ht="23.25" customHeight="1">
      <c r="A20" s="349" t="s">
        <v>147</v>
      </c>
      <c r="B20" s="590">
        <v>4433.05</v>
      </c>
      <c r="C20" s="574">
        <v>400.95</v>
      </c>
      <c r="D20" s="574">
        <v>387.89</v>
      </c>
      <c r="E20" s="574">
        <v>788.84</v>
      </c>
      <c r="F20" s="572">
        <v>5.99</v>
      </c>
      <c r="G20" s="572">
        <v>-5.25</v>
      </c>
      <c r="H20" s="572">
        <v>4.99</v>
      </c>
      <c r="I20" s="572">
        <v>-0.48</v>
      </c>
      <c r="J20" s="572">
        <v>1.31</v>
      </c>
      <c r="K20" s="572">
        <v>1.27</v>
      </c>
      <c r="L20" s="611">
        <v>1.32</v>
      </c>
      <c r="M20" s="611">
        <v>1.29</v>
      </c>
      <c r="O20" s="569" t="str">
        <f t="shared" si="5"/>
        <v>6.0</v>
      </c>
      <c r="P20" s="588" t="str">
        <f t="shared" si="6"/>
        <v>-5.3</v>
      </c>
      <c r="Q20" s="588" t="str">
        <f t="shared" si="7"/>
        <v>5.0</v>
      </c>
      <c r="R20" s="588" t="str">
        <f t="shared" si="8"/>
        <v>-0.5</v>
      </c>
      <c r="S20" s="588" t="str">
        <f t="shared" si="9"/>
        <v>1.3</v>
      </c>
      <c r="T20" s="588" t="str">
        <f t="shared" si="10"/>
        <v>1.3</v>
      </c>
      <c r="U20" s="588" t="str">
        <f t="shared" si="11"/>
        <v>1.3</v>
      </c>
      <c r="V20" s="589" t="str">
        <f t="shared" si="12"/>
        <v>1.3</v>
      </c>
    </row>
    <row r="21" spans="1:22" s="555" customFormat="1" ht="23.25" customHeight="1">
      <c r="A21" s="349" t="s">
        <v>148</v>
      </c>
      <c r="B21" s="590">
        <v>12786.86</v>
      </c>
      <c r="C21" s="574">
        <v>1134.8900000000001</v>
      </c>
      <c r="D21" s="574">
        <v>1025.56</v>
      </c>
      <c r="E21" s="574">
        <v>2160.4499999999998</v>
      </c>
      <c r="F21" s="572">
        <v>8.52</v>
      </c>
      <c r="G21" s="572">
        <v>22.85</v>
      </c>
      <c r="H21" s="572">
        <v>-5.41</v>
      </c>
      <c r="I21" s="572">
        <v>7.59</v>
      </c>
      <c r="J21" s="572">
        <v>3.76</v>
      </c>
      <c r="K21" s="572">
        <v>3.59</v>
      </c>
      <c r="L21" s="611">
        <v>3.48</v>
      </c>
      <c r="M21" s="611">
        <v>3.54</v>
      </c>
      <c r="O21" s="569" t="str">
        <f t="shared" si="5"/>
        <v>8.5</v>
      </c>
      <c r="P21" s="588" t="str">
        <f t="shared" si="6"/>
        <v>22.9</v>
      </c>
      <c r="Q21" s="588" t="str">
        <f t="shared" si="7"/>
        <v>-5.4</v>
      </c>
      <c r="R21" s="588" t="str">
        <f t="shared" si="8"/>
        <v>7.6</v>
      </c>
      <c r="S21" s="588" t="str">
        <f t="shared" si="9"/>
        <v>3.8</v>
      </c>
      <c r="T21" s="588" t="str">
        <f t="shared" si="10"/>
        <v>3.6</v>
      </c>
      <c r="U21" s="588" t="str">
        <f t="shared" si="11"/>
        <v>3.5</v>
      </c>
      <c r="V21" s="589" t="str">
        <f t="shared" si="12"/>
        <v>3.5</v>
      </c>
    </row>
    <row r="22" spans="1:22" s="555" customFormat="1" ht="23.25" customHeight="1">
      <c r="A22" s="349" t="s">
        <v>149</v>
      </c>
      <c r="B22" s="590">
        <v>26449.08</v>
      </c>
      <c r="C22" s="574">
        <v>2507.9899999999998</v>
      </c>
      <c r="D22" s="574">
        <v>2425.5</v>
      </c>
      <c r="E22" s="574">
        <v>4933.49</v>
      </c>
      <c r="F22" s="572">
        <v>9.27</v>
      </c>
      <c r="G22" s="572">
        <v>17.82</v>
      </c>
      <c r="H22" s="572">
        <v>20.63</v>
      </c>
      <c r="I22" s="572">
        <v>19.190000000000001</v>
      </c>
      <c r="J22" s="572">
        <v>7.79</v>
      </c>
      <c r="K22" s="572">
        <v>7.94</v>
      </c>
      <c r="L22" s="611">
        <v>8.24</v>
      </c>
      <c r="M22" s="611">
        <v>8.09</v>
      </c>
      <c r="O22" s="569" t="str">
        <f t="shared" si="5"/>
        <v>9.3</v>
      </c>
      <c r="P22" s="588" t="str">
        <f t="shared" si="6"/>
        <v>17.8</v>
      </c>
      <c r="Q22" s="588" t="str">
        <f t="shared" si="7"/>
        <v>20.6</v>
      </c>
      <c r="R22" s="588" t="str">
        <f t="shared" si="8"/>
        <v>19.2</v>
      </c>
      <c r="S22" s="588" t="str">
        <f t="shared" si="9"/>
        <v>7.8</v>
      </c>
      <c r="T22" s="588" t="str">
        <f t="shared" si="10"/>
        <v>7.9</v>
      </c>
      <c r="U22" s="588" t="str">
        <f t="shared" si="11"/>
        <v>8.2</v>
      </c>
      <c r="V22" s="589" t="str">
        <f t="shared" si="12"/>
        <v>8.1</v>
      </c>
    </row>
    <row r="23" spans="1:22" s="555" customFormat="1" ht="23.25" customHeight="1">
      <c r="A23" s="348" t="s">
        <v>150</v>
      </c>
      <c r="B23" s="586">
        <v>96012.53</v>
      </c>
      <c r="C23" s="587">
        <v>8998.58</v>
      </c>
      <c r="D23" s="587">
        <v>9094.23</v>
      </c>
      <c r="E23" s="587">
        <v>18092.84</v>
      </c>
      <c r="F23" s="568">
        <v>9.08</v>
      </c>
      <c r="G23" s="568">
        <v>22.7</v>
      </c>
      <c r="H23" s="568">
        <v>3.27</v>
      </c>
      <c r="I23" s="568">
        <v>12.1</v>
      </c>
      <c r="J23" s="568">
        <v>28.27</v>
      </c>
      <c r="K23" s="568">
        <v>28.5</v>
      </c>
      <c r="L23" s="610">
        <v>30.89</v>
      </c>
      <c r="M23" s="610">
        <v>29.65</v>
      </c>
      <c r="O23" s="569" t="str">
        <f t="shared" si="5"/>
        <v>9.1</v>
      </c>
      <c r="P23" s="588" t="str">
        <f t="shared" si="6"/>
        <v>22.7</v>
      </c>
      <c r="Q23" s="588" t="str">
        <f t="shared" si="7"/>
        <v>3.3</v>
      </c>
      <c r="R23" s="588" t="str">
        <f t="shared" si="8"/>
        <v>12.1</v>
      </c>
      <c r="S23" s="588" t="str">
        <f t="shared" si="9"/>
        <v>28.3</v>
      </c>
      <c r="T23" s="588" t="str">
        <f t="shared" si="10"/>
        <v>28.5</v>
      </c>
      <c r="U23" s="588" t="str">
        <f t="shared" si="11"/>
        <v>30.9</v>
      </c>
      <c r="V23" s="589" t="str">
        <f t="shared" si="12"/>
        <v>29.7</v>
      </c>
    </row>
    <row r="24" spans="1:22" s="555" customFormat="1" ht="23.25" customHeight="1">
      <c r="A24" s="349" t="s">
        <v>151</v>
      </c>
      <c r="B24" s="590">
        <v>18636.86</v>
      </c>
      <c r="C24" s="574">
        <v>2213.94</v>
      </c>
      <c r="D24" s="574">
        <v>1695.44</v>
      </c>
      <c r="E24" s="574">
        <v>3909.39</v>
      </c>
      <c r="F24" s="572">
        <v>31.11</v>
      </c>
      <c r="G24" s="572">
        <v>11.08</v>
      </c>
      <c r="H24" s="572">
        <v>-26.08</v>
      </c>
      <c r="I24" s="572">
        <v>-8.8000000000000007</v>
      </c>
      <c r="J24" s="572">
        <v>5.49</v>
      </c>
      <c r="K24" s="572">
        <v>7.01</v>
      </c>
      <c r="L24" s="611">
        <v>5.76</v>
      </c>
      <c r="M24" s="611">
        <v>6.41</v>
      </c>
      <c r="O24" s="569" t="str">
        <f t="shared" si="5"/>
        <v>31.1</v>
      </c>
      <c r="P24" s="588" t="str">
        <f t="shared" si="6"/>
        <v>11.1</v>
      </c>
      <c r="Q24" s="588" t="str">
        <f t="shared" si="7"/>
        <v>-26.1</v>
      </c>
      <c r="R24" s="588" t="str">
        <f t="shared" si="8"/>
        <v>-8.8</v>
      </c>
      <c r="S24" s="588" t="str">
        <f t="shared" si="9"/>
        <v>5.5</v>
      </c>
      <c r="T24" s="588" t="str">
        <f t="shared" si="10"/>
        <v>7.0</v>
      </c>
      <c r="U24" s="588" t="str">
        <f t="shared" si="11"/>
        <v>5.8</v>
      </c>
      <c r="V24" s="589" t="str">
        <f t="shared" si="12"/>
        <v>6.4</v>
      </c>
    </row>
    <row r="25" spans="1:22" s="555" customFormat="1" ht="23.25" customHeight="1">
      <c r="A25" s="349" t="s">
        <v>152</v>
      </c>
      <c r="B25" s="590">
        <v>15820.37</v>
      </c>
      <c r="C25" s="574">
        <v>1925.04</v>
      </c>
      <c r="D25" s="574">
        <v>1434.8</v>
      </c>
      <c r="E25" s="574">
        <v>3359.84</v>
      </c>
      <c r="F25" s="572">
        <v>34.520000000000003</v>
      </c>
      <c r="G25" s="572">
        <v>7.56</v>
      </c>
      <c r="H25" s="572">
        <v>-31.04</v>
      </c>
      <c r="I25" s="572">
        <v>-13.19</v>
      </c>
      <c r="J25" s="572">
        <v>4.66</v>
      </c>
      <c r="K25" s="572">
        <v>6.1</v>
      </c>
      <c r="L25" s="611">
        <v>4.87</v>
      </c>
      <c r="M25" s="611">
        <v>5.51</v>
      </c>
      <c r="O25" s="569" t="str">
        <f t="shared" si="5"/>
        <v>34.5</v>
      </c>
      <c r="P25" s="588" t="str">
        <f t="shared" si="6"/>
        <v>7.6</v>
      </c>
      <c r="Q25" s="588" t="str">
        <f t="shared" si="7"/>
        <v>-31.0</v>
      </c>
      <c r="R25" s="588" t="str">
        <f t="shared" si="8"/>
        <v>-13.2</v>
      </c>
      <c r="S25" s="588" t="str">
        <f t="shared" si="9"/>
        <v>4.7</v>
      </c>
      <c r="T25" s="588" t="str">
        <f t="shared" si="10"/>
        <v>6.1</v>
      </c>
      <c r="U25" s="588" t="str">
        <f t="shared" si="11"/>
        <v>4.9</v>
      </c>
      <c r="V25" s="589" t="str">
        <f t="shared" si="12"/>
        <v>5.5</v>
      </c>
    </row>
    <row r="26" spans="1:22" s="555" customFormat="1" ht="23.25" customHeight="1">
      <c r="A26" s="349" t="s">
        <v>153</v>
      </c>
      <c r="B26" s="590">
        <v>906.51</v>
      </c>
      <c r="C26" s="574">
        <v>140.16999999999999</v>
      </c>
      <c r="D26" s="574">
        <v>100.59</v>
      </c>
      <c r="E26" s="574">
        <v>240.76</v>
      </c>
      <c r="F26" s="572">
        <v>-13.66</v>
      </c>
      <c r="G26" s="572">
        <v>86.25</v>
      </c>
      <c r="H26" s="572">
        <v>63.11</v>
      </c>
      <c r="I26" s="572">
        <v>75.83</v>
      </c>
      <c r="J26" s="572">
        <v>0.27</v>
      </c>
      <c r="K26" s="572">
        <v>0.44</v>
      </c>
      <c r="L26" s="611">
        <v>0.34</v>
      </c>
      <c r="M26" s="611">
        <v>0.39</v>
      </c>
      <c r="O26" s="569" t="str">
        <f t="shared" si="5"/>
        <v>-13.7</v>
      </c>
      <c r="P26" s="588" t="str">
        <f t="shared" si="6"/>
        <v>86.3</v>
      </c>
      <c r="Q26" s="588" t="str">
        <f t="shared" si="7"/>
        <v>63.1</v>
      </c>
      <c r="R26" s="588" t="str">
        <f t="shared" si="8"/>
        <v>75.8</v>
      </c>
      <c r="S26" s="588" t="str">
        <f t="shared" si="9"/>
        <v>0.3</v>
      </c>
      <c r="T26" s="588" t="str">
        <f t="shared" si="10"/>
        <v>0.4</v>
      </c>
      <c r="U26" s="588" t="str">
        <f t="shared" si="11"/>
        <v>0.3</v>
      </c>
      <c r="V26" s="589" t="str">
        <f t="shared" si="12"/>
        <v>0.4</v>
      </c>
    </row>
    <row r="27" spans="1:22" s="555" customFormat="1" ht="23.25" customHeight="1">
      <c r="A27" s="349" t="s">
        <v>154</v>
      </c>
      <c r="B27" s="590">
        <v>1193.02</v>
      </c>
      <c r="C27" s="574">
        <v>93.59</v>
      </c>
      <c r="D27" s="574">
        <v>104.52</v>
      </c>
      <c r="E27" s="574">
        <v>198.11</v>
      </c>
      <c r="F27" s="572">
        <v>27.93</v>
      </c>
      <c r="G27" s="572">
        <v>2.21</v>
      </c>
      <c r="H27" s="572">
        <v>5.71</v>
      </c>
      <c r="I27" s="572">
        <v>4.03</v>
      </c>
      <c r="J27" s="572">
        <v>0.35</v>
      </c>
      <c r="K27" s="572">
        <v>0.3</v>
      </c>
      <c r="L27" s="611">
        <v>0.36</v>
      </c>
      <c r="M27" s="611">
        <v>0.32</v>
      </c>
      <c r="O27" s="569" t="str">
        <f t="shared" si="5"/>
        <v>27.9</v>
      </c>
      <c r="P27" s="588" t="str">
        <f t="shared" si="6"/>
        <v>2.2</v>
      </c>
      <c r="Q27" s="588" t="str">
        <f t="shared" si="7"/>
        <v>5.7</v>
      </c>
      <c r="R27" s="588" t="str">
        <f t="shared" si="8"/>
        <v>4.0</v>
      </c>
      <c r="S27" s="588" t="str">
        <f t="shared" si="9"/>
        <v>0.4</v>
      </c>
      <c r="T27" s="588" t="str">
        <f t="shared" si="10"/>
        <v>0.3</v>
      </c>
      <c r="U27" s="588" t="str">
        <f t="shared" si="11"/>
        <v>0.4</v>
      </c>
      <c r="V27" s="589" t="str">
        <f t="shared" si="12"/>
        <v>0.3</v>
      </c>
    </row>
    <row r="28" spans="1:22" s="555" customFormat="1" ht="23.25" customHeight="1">
      <c r="A28" s="349" t="s">
        <v>155</v>
      </c>
      <c r="B28" s="590">
        <v>11164.66</v>
      </c>
      <c r="C28" s="574">
        <v>735.74</v>
      </c>
      <c r="D28" s="574">
        <v>1507.96</v>
      </c>
      <c r="E28" s="574">
        <v>2243.6999999999998</v>
      </c>
      <c r="F28" s="572">
        <v>2.88</v>
      </c>
      <c r="G28" s="572">
        <v>18.05</v>
      </c>
      <c r="H28" s="572">
        <v>22.83</v>
      </c>
      <c r="I28" s="572">
        <v>21.22</v>
      </c>
      <c r="J28" s="572">
        <v>3.29</v>
      </c>
      <c r="K28" s="572">
        <v>2.33</v>
      </c>
      <c r="L28" s="611">
        <v>5.12</v>
      </c>
      <c r="M28" s="611">
        <v>3.68</v>
      </c>
      <c r="O28" s="569" t="str">
        <f t="shared" si="5"/>
        <v>2.9</v>
      </c>
      <c r="P28" s="588" t="str">
        <f t="shared" si="6"/>
        <v>18.1</v>
      </c>
      <c r="Q28" s="588" t="str">
        <f t="shared" si="7"/>
        <v>22.8</v>
      </c>
      <c r="R28" s="588" t="str">
        <f t="shared" si="8"/>
        <v>21.2</v>
      </c>
      <c r="S28" s="588" t="str">
        <f t="shared" si="9"/>
        <v>3.3</v>
      </c>
      <c r="T28" s="588" t="str">
        <f t="shared" si="10"/>
        <v>2.3</v>
      </c>
      <c r="U28" s="588" t="str">
        <f t="shared" si="11"/>
        <v>5.1</v>
      </c>
      <c r="V28" s="589" t="str">
        <f t="shared" si="12"/>
        <v>3.7</v>
      </c>
    </row>
    <row r="29" spans="1:22" s="555" customFormat="1" ht="23.25" customHeight="1">
      <c r="A29" s="349" t="s">
        <v>156</v>
      </c>
      <c r="B29" s="590">
        <v>5756.75</v>
      </c>
      <c r="C29" s="574">
        <v>448.09</v>
      </c>
      <c r="D29" s="574">
        <v>458.97</v>
      </c>
      <c r="E29" s="574">
        <v>907.06</v>
      </c>
      <c r="F29" s="572">
        <v>-3.36</v>
      </c>
      <c r="G29" s="572">
        <v>2.0099999999999998</v>
      </c>
      <c r="H29" s="572">
        <v>-5.09</v>
      </c>
      <c r="I29" s="572">
        <v>-1.71</v>
      </c>
      <c r="J29" s="572">
        <v>1.69</v>
      </c>
      <c r="K29" s="572">
        <v>1.42</v>
      </c>
      <c r="L29" s="611">
        <v>1.56</v>
      </c>
      <c r="M29" s="611">
        <v>1.49</v>
      </c>
      <c r="O29" s="569" t="str">
        <f t="shared" si="5"/>
        <v>-3.4</v>
      </c>
      <c r="P29" s="588" t="str">
        <f t="shared" si="6"/>
        <v>2.0</v>
      </c>
      <c r="Q29" s="588" t="str">
        <f t="shared" si="7"/>
        <v>-5.1</v>
      </c>
      <c r="R29" s="588" t="str">
        <f t="shared" si="8"/>
        <v>-1.7</v>
      </c>
      <c r="S29" s="588" t="str">
        <f t="shared" si="9"/>
        <v>1.7</v>
      </c>
      <c r="T29" s="588" t="str">
        <f t="shared" si="10"/>
        <v>1.4</v>
      </c>
      <c r="U29" s="588" t="str">
        <f t="shared" si="11"/>
        <v>1.6</v>
      </c>
      <c r="V29" s="589" t="str">
        <f t="shared" si="12"/>
        <v>1.5</v>
      </c>
    </row>
    <row r="30" spans="1:22" s="555" customFormat="1" ht="23.25" customHeight="1">
      <c r="A30" s="349" t="s">
        <v>157</v>
      </c>
      <c r="B30" s="590">
        <v>5325.26</v>
      </c>
      <c r="C30" s="574">
        <v>418.91</v>
      </c>
      <c r="D30" s="574">
        <v>406.12</v>
      </c>
      <c r="E30" s="574">
        <v>825.03</v>
      </c>
      <c r="F30" s="572">
        <v>11.9</v>
      </c>
      <c r="G30" s="572">
        <v>16.29</v>
      </c>
      <c r="H30" s="572">
        <v>-13.95</v>
      </c>
      <c r="I30" s="572">
        <v>-0.86</v>
      </c>
      <c r="J30" s="572">
        <v>1.57</v>
      </c>
      <c r="K30" s="572">
        <v>1.33</v>
      </c>
      <c r="L30" s="611">
        <v>1.38</v>
      </c>
      <c r="M30" s="611">
        <v>1.35</v>
      </c>
      <c r="O30" s="569" t="str">
        <f t="shared" si="5"/>
        <v>11.9</v>
      </c>
      <c r="P30" s="588" t="str">
        <f t="shared" si="6"/>
        <v>16.3</v>
      </c>
      <c r="Q30" s="588" t="str">
        <f t="shared" si="7"/>
        <v>-14.0</v>
      </c>
      <c r="R30" s="588" t="str">
        <f t="shared" si="8"/>
        <v>-0.9</v>
      </c>
      <c r="S30" s="588" t="str">
        <f t="shared" si="9"/>
        <v>1.6</v>
      </c>
      <c r="T30" s="588" t="str">
        <f t="shared" si="10"/>
        <v>1.3</v>
      </c>
      <c r="U30" s="588" t="str">
        <f t="shared" si="11"/>
        <v>1.4</v>
      </c>
      <c r="V30" s="589" t="str">
        <f t="shared" si="12"/>
        <v>1.4</v>
      </c>
    </row>
    <row r="31" spans="1:22" s="555" customFormat="1" ht="23.25" customHeight="1">
      <c r="A31" s="349" t="s">
        <v>158</v>
      </c>
      <c r="B31" s="590">
        <v>14002</v>
      </c>
      <c r="C31" s="574">
        <v>1916.15</v>
      </c>
      <c r="D31" s="574">
        <v>1256.02</v>
      </c>
      <c r="E31" s="574">
        <v>3172.17</v>
      </c>
      <c r="F31" s="572">
        <v>-2.59</v>
      </c>
      <c r="G31" s="572">
        <v>97.8</v>
      </c>
      <c r="H31" s="572">
        <v>8.64</v>
      </c>
      <c r="I31" s="572">
        <v>49.29</v>
      </c>
      <c r="J31" s="572">
        <v>4.12</v>
      </c>
      <c r="K31" s="572">
        <v>6.07</v>
      </c>
      <c r="L31" s="611">
        <v>4.2699999999999996</v>
      </c>
      <c r="M31" s="611">
        <v>5.2</v>
      </c>
      <c r="O31" s="569" t="str">
        <f t="shared" si="5"/>
        <v>-2.6</v>
      </c>
      <c r="P31" s="588" t="str">
        <f t="shared" si="6"/>
        <v>97.8</v>
      </c>
      <c r="Q31" s="588" t="str">
        <f t="shared" si="7"/>
        <v>8.6</v>
      </c>
      <c r="R31" s="588" t="str">
        <f t="shared" si="8"/>
        <v>49.3</v>
      </c>
      <c r="S31" s="588" t="str">
        <f t="shared" si="9"/>
        <v>4.1</v>
      </c>
      <c r="T31" s="588" t="str">
        <f t="shared" si="10"/>
        <v>6.1</v>
      </c>
      <c r="U31" s="588" t="str">
        <f t="shared" si="11"/>
        <v>4.3</v>
      </c>
      <c r="V31" s="589" t="str">
        <f t="shared" si="12"/>
        <v>5.2</v>
      </c>
    </row>
    <row r="32" spans="1:22" s="555" customFormat="1" ht="23.25" customHeight="1">
      <c r="A32" s="349" t="s">
        <v>159</v>
      </c>
      <c r="B32" s="590">
        <v>12475.58</v>
      </c>
      <c r="C32" s="574">
        <v>1058.8</v>
      </c>
      <c r="D32" s="574">
        <v>1197.46</v>
      </c>
      <c r="E32" s="574">
        <v>2256.2600000000002</v>
      </c>
      <c r="F32" s="572">
        <v>5.09</v>
      </c>
      <c r="G32" s="572">
        <v>13.74</v>
      </c>
      <c r="H32" s="572">
        <v>19.41</v>
      </c>
      <c r="I32" s="572">
        <v>16.68</v>
      </c>
      <c r="J32" s="572">
        <v>3.67</v>
      </c>
      <c r="K32" s="572">
        <v>3.35</v>
      </c>
      <c r="L32" s="611">
        <v>4.07</v>
      </c>
      <c r="M32" s="611">
        <v>3.7</v>
      </c>
      <c r="O32" s="569" t="str">
        <f t="shared" si="5"/>
        <v>5.1</v>
      </c>
      <c r="P32" s="588" t="str">
        <f t="shared" si="6"/>
        <v>13.7</v>
      </c>
      <c r="Q32" s="588" t="str">
        <f t="shared" si="7"/>
        <v>19.4</v>
      </c>
      <c r="R32" s="588" t="str">
        <f t="shared" si="8"/>
        <v>16.7</v>
      </c>
      <c r="S32" s="588" t="str">
        <f t="shared" si="9"/>
        <v>3.7</v>
      </c>
      <c r="T32" s="588" t="str">
        <f t="shared" si="10"/>
        <v>3.4</v>
      </c>
      <c r="U32" s="588" t="str">
        <f t="shared" si="11"/>
        <v>4.1</v>
      </c>
      <c r="V32" s="589" t="str">
        <f t="shared" si="12"/>
        <v>3.7</v>
      </c>
    </row>
    <row r="33" spans="1:22" s="555" customFormat="1" ht="23.25" customHeight="1">
      <c r="A33" s="349" t="s">
        <v>160</v>
      </c>
      <c r="B33" s="590">
        <v>4499.45</v>
      </c>
      <c r="C33" s="574">
        <v>445.64</v>
      </c>
      <c r="D33" s="574">
        <v>608.55999999999995</v>
      </c>
      <c r="E33" s="574">
        <v>1054.2</v>
      </c>
      <c r="F33" s="572">
        <v>23.23</v>
      </c>
      <c r="G33" s="572">
        <v>51.78</v>
      </c>
      <c r="H33" s="572">
        <v>105.11</v>
      </c>
      <c r="I33" s="572">
        <v>78.58</v>
      </c>
      <c r="J33" s="572">
        <v>1.32</v>
      </c>
      <c r="K33" s="572">
        <v>1.41</v>
      </c>
      <c r="L33" s="611">
        <v>2.0699999999999998</v>
      </c>
      <c r="M33" s="611">
        <v>1.73</v>
      </c>
      <c r="O33" s="569" t="str">
        <f t="shared" si="5"/>
        <v>23.2</v>
      </c>
      <c r="P33" s="588" t="str">
        <f t="shared" si="6"/>
        <v>51.8</v>
      </c>
      <c r="Q33" s="588" t="str">
        <f t="shared" si="7"/>
        <v>105.1</v>
      </c>
      <c r="R33" s="588" t="str">
        <f t="shared" si="8"/>
        <v>78.6</v>
      </c>
      <c r="S33" s="588" t="str">
        <f t="shared" si="9"/>
        <v>1.3</v>
      </c>
      <c r="T33" s="588" t="str">
        <f t="shared" si="10"/>
        <v>1.4</v>
      </c>
      <c r="U33" s="588" t="str">
        <f t="shared" si="11"/>
        <v>2.1</v>
      </c>
      <c r="V33" s="589" t="str">
        <f t="shared" si="12"/>
        <v>1.7</v>
      </c>
    </row>
    <row r="34" spans="1:22" s="555" customFormat="1" ht="23.25" customHeight="1">
      <c r="A34" s="349" t="s">
        <v>161</v>
      </c>
      <c r="B34" s="590">
        <v>2604.1799999999998</v>
      </c>
      <c r="C34" s="574">
        <v>196.79</v>
      </c>
      <c r="D34" s="574">
        <v>198.64</v>
      </c>
      <c r="E34" s="574">
        <v>395.43</v>
      </c>
      <c r="F34" s="572">
        <v>-8.84</v>
      </c>
      <c r="G34" s="572">
        <v>9.61</v>
      </c>
      <c r="H34" s="572">
        <v>-17.2</v>
      </c>
      <c r="I34" s="572">
        <v>-5.72</v>
      </c>
      <c r="J34" s="572">
        <v>0.77</v>
      </c>
      <c r="K34" s="572">
        <v>0.62</v>
      </c>
      <c r="L34" s="611">
        <v>0.67</v>
      </c>
      <c r="M34" s="611">
        <v>0.65</v>
      </c>
      <c r="O34" s="569" t="str">
        <f t="shared" si="5"/>
        <v>-8.8</v>
      </c>
      <c r="P34" s="588" t="str">
        <f t="shared" si="6"/>
        <v>9.6</v>
      </c>
      <c r="Q34" s="588" t="str">
        <f t="shared" si="7"/>
        <v>-17.2</v>
      </c>
      <c r="R34" s="588" t="str">
        <f t="shared" si="8"/>
        <v>-5.7</v>
      </c>
      <c r="S34" s="588" t="str">
        <f t="shared" si="9"/>
        <v>0.8</v>
      </c>
      <c r="T34" s="588" t="str">
        <f t="shared" si="10"/>
        <v>0.6</v>
      </c>
      <c r="U34" s="588" t="str">
        <f t="shared" si="11"/>
        <v>0.7</v>
      </c>
      <c r="V34" s="589" t="str">
        <f t="shared" si="12"/>
        <v>0.7</v>
      </c>
    </row>
    <row r="35" spans="1:22" s="555" customFormat="1" ht="23.25" customHeight="1">
      <c r="A35" s="349" t="s">
        <v>162</v>
      </c>
      <c r="B35" s="590">
        <v>7227.41</v>
      </c>
      <c r="C35" s="574">
        <v>489.02</v>
      </c>
      <c r="D35" s="574">
        <v>650.66999999999996</v>
      </c>
      <c r="E35" s="574">
        <v>1139.7</v>
      </c>
      <c r="F35" s="572">
        <v>2.0099999999999998</v>
      </c>
      <c r="G35" s="572">
        <v>-3.57</v>
      </c>
      <c r="H35" s="572">
        <v>20.399999999999999</v>
      </c>
      <c r="I35" s="572">
        <v>8.7899999999999991</v>
      </c>
      <c r="J35" s="572">
        <v>2.13</v>
      </c>
      <c r="K35" s="572">
        <v>1.55</v>
      </c>
      <c r="L35" s="611">
        <v>2.21</v>
      </c>
      <c r="M35" s="611">
        <v>1.87</v>
      </c>
      <c r="O35" s="569" t="str">
        <f t="shared" si="5"/>
        <v>2.0</v>
      </c>
      <c r="P35" s="588" t="str">
        <f t="shared" si="6"/>
        <v>-3.6</v>
      </c>
      <c r="Q35" s="588" t="str">
        <f t="shared" si="7"/>
        <v>20.4</v>
      </c>
      <c r="R35" s="588" t="str">
        <f t="shared" si="8"/>
        <v>8.8</v>
      </c>
      <c r="S35" s="588" t="str">
        <f t="shared" si="9"/>
        <v>2.1</v>
      </c>
      <c r="T35" s="588" t="str">
        <f t="shared" si="10"/>
        <v>1.6</v>
      </c>
      <c r="U35" s="588" t="str">
        <f t="shared" si="11"/>
        <v>2.2</v>
      </c>
      <c r="V35" s="589" t="str">
        <f t="shared" si="12"/>
        <v>1.9</v>
      </c>
    </row>
    <row r="36" spans="1:22" s="555" customFormat="1" ht="23.25" customHeight="1">
      <c r="A36" s="349" t="s">
        <v>163</v>
      </c>
      <c r="B36" s="590">
        <v>3227.57</v>
      </c>
      <c r="C36" s="574">
        <v>202.88</v>
      </c>
      <c r="D36" s="574">
        <v>244.7</v>
      </c>
      <c r="E36" s="574">
        <v>447.58</v>
      </c>
      <c r="F36" s="572">
        <v>5.18</v>
      </c>
      <c r="G36" s="572">
        <v>-9.5399999999999991</v>
      </c>
      <c r="H36" s="572">
        <v>5.76</v>
      </c>
      <c r="I36" s="572">
        <v>-1.77</v>
      </c>
      <c r="J36" s="572">
        <v>0.95</v>
      </c>
      <c r="K36" s="572">
        <v>0.64</v>
      </c>
      <c r="L36" s="611">
        <v>0.83</v>
      </c>
      <c r="M36" s="611">
        <v>0.73</v>
      </c>
      <c r="O36" s="569" t="str">
        <f t="shared" si="5"/>
        <v>5.2</v>
      </c>
      <c r="P36" s="588" t="str">
        <f t="shared" si="6"/>
        <v>-9.5</v>
      </c>
      <c r="Q36" s="588" t="str">
        <f t="shared" si="7"/>
        <v>5.8</v>
      </c>
      <c r="R36" s="588" t="str">
        <f t="shared" si="8"/>
        <v>-1.8</v>
      </c>
      <c r="S36" s="588" t="str">
        <f t="shared" si="9"/>
        <v>1.0</v>
      </c>
      <c r="T36" s="588" t="str">
        <f t="shared" si="10"/>
        <v>0.6</v>
      </c>
      <c r="U36" s="588" t="str">
        <f t="shared" si="11"/>
        <v>0.8</v>
      </c>
      <c r="V36" s="589" t="str">
        <f t="shared" si="12"/>
        <v>0.7</v>
      </c>
    </row>
    <row r="37" spans="1:22" s="555" customFormat="1" ht="23.25" customHeight="1">
      <c r="A37" s="349" t="s">
        <v>164</v>
      </c>
      <c r="B37" s="590">
        <v>814.74</v>
      </c>
      <c r="C37" s="574">
        <v>56.86</v>
      </c>
      <c r="D37" s="574">
        <v>89.11</v>
      </c>
      <c r="E37" s="574">
        <v>145.96</v>
      </c>
      <c r="F37" s="572">
        <v>21.02</v>
      </c>
      <c r="G37" s="572">
        <v>12.8</v>
      </c>
      <c r="H37" s="572">
        <v>64.44</v>
      </c>
      <c r="I37" s="572">
        <v>39.54</v>
      </c>
      <c r="J37" s="572">
        <v>0.24</v>
      </c>
      <c r="K37" s="572">
        <v>0.18</v>
      </c>
      <c r="L37" s="611">
        <v>0.3</v>
      </c>
      <c r="M37" s="611">
        <v>0.24</v>
      </c>
      <c r="O37" s="569" t="str">
        <f t="shared" si="5"/>
        <v>21.0</v>
      </c>
      <c r="P37" s="588" t="str">
        <f t="shared" si="6"/>
        <v>12.8</v>
      </c>
      <c r="Q37" s="588" t="str">
        <f t="shared" si="7"/>
        <v>64.4</v>
      </c>
      <c r="R37" s="588" t="str">
        <f t="shared" si="8"/>
        <v>39.5</v>
      </c>
      <c r="S37" s="588" t="str">
        <f t="shared" si="9"/>
        <v>0.2</v>
      </c>
      <c r="T37" s="588" t="str">
        <f t="shared" si="10"/>
        <v>0.2</v>
      </c>
      <c r="U37" s="588" t="str">
        <f t="shared" si="11"/>
        <v>0.3</v>
      </c>
      <c r="V37" s="589" t="str">
        <f t="shared" si="12"/>
        <v>0.2</v>
      </c>
    </row>
    <row r="38" spans="1:22" s="555" customFormat="1" ht="23.25" customHeight="1">
      <c r="A38" s="349" t="s">
        <v>165</v>
      </c>
      <c r="B38" s="590">
        <v>13038.58</v>
      </c>
      <c r="C38" s="574">
        <v>1037.8399999999999</v>
      </c>
      <c r="D38" s="574">
        <v>1216</v>
      </c>
      <c r="E38" s="574">
        <v>2253.84</v>
      </c>
      <c r="F38" s="572">
        <v>15.03</v>
      </c>
      <c r="G38" s="572">
        <v>13.85</v>
      </c>
      <c r="H38" s="572">
        <v>25.58</v>
      </c>
      <c r="I38" s="572">
        <v>19.89</v>
      </c>
      <c r="J38" s="572">
        <v>3.84</v>
      </c>
      <c r="K38" s="572">
        <v>3.29</v>
      </c>
      <c r="L38" s="611">
        <v>4.13</v>
      </c>
      <c r="M38" s="611">
        <v>3.69</v>
      </c>
      <c r="O38" s="569" t="str">
        <f t="shared" si="5"/>
        <v>15.0</v>
      </c>
      <c r="P38" s="588" t="str">
        <f t="shared" si="6"/>
        <v>13.9</v>
      </c>
      <c r="Q38" s="588" t="str">
        <f t="shared" si="7"/>
        <v>25.6</v>
      </c>
      <c r="R38" s="588" t="str">
        <f t="shared" si="8"/>
        <v>19.9</v>
      </c>
      <c r="S38" s="588" t="str">
        <f t="shared" si="9"/>
        <v>3.8</v>
      </c>
      <c r="T38" s="588" t="str">
        <f t="shared" si="10"/>
        <v>3.3</v>
      </c>
      <c r="U38" s="588" t="str">
        <f t="shared" si="11"/>
        <v>4.1</v>
      </c>
      <c r="V38" s="589" t="str">
        <f t="shared" si="12"/>
        <v>3.7</v>
      </c>
    </row>
    <row r="39" spans="1:22" s="555" customFormat="1" ht="23.25" customHeight="1">
      <c r="A39" s="349" t="s">
        <v>166</v>
      </c>
      <c r="B39" s="590">
        <v>5569.75</v>
      </c>
      <c r="C39" s="574">
        <v>478.68</v>
      </c>
      <c r="D39" s="574">
        <v>551.47</v>
      </c>
      <c r="E39" s="574">
        <v>1030.1500000000001</v>
      </c>
      <c r="F39" s="572">
        <v>25.99</v>
      </c>
      <c r="G39" s="572">
        <v>20.09</v>
      </c>
      <c r="H39" s="572">
        <v>43.48</v>
      </c>
      <c r="I39" s="572">
        <v>31.57</v>
      </c>
      <c r="J39" s="572">
        <v>1.64</v>
      </c>
      <c r="K39" s="572">
        <v>1.52</v>
      </c>
      <c r="L39" s="611">
        <v>1.87</v>
      </c>
      <c r="M39" s="611">
        <v>1.69</v>
      </c>
      <c r="O39" s="569" t="str">
        <f t="shared" si="5"/>
        <v>26.0</v>
      </c>
      <c r="P39" s="588" t="str">
        <f t="shared" si="6"/>
        <v>20.1</v>
      </c>
      <c r="Q39" s="588" t="str">
        <f t="shared" si="7"/>
        <v>43.5</v>
      </c>
      <c r="R39" s="588" t="str">
        <f t="shared" si="8"/>
        <v>31.6</v>
      </c>
      <c r="S39" s="588" t="str">
        <f t="shared" si="9"/>
        <v>1.6</v>
      </c>
      <c r="T39" s="588" t="str">
        <f t="shared" si="10"/>
        <v>1.5</v>
      </c>
      <c r="U39" s="588" t="str">
        <f t="shared" si="11"/>
        <v>1.9</v>
      </c>
      <c r="V39" s="589" t="str">
        <f t="shared" si="12"/>
        <v>1.7</v>
      </c>
    </row>
    <row r="40" spans="1:22" s="555" customFormat="1" ht="23.25" customHeight="1">
      <c r="A40" s="349" t="s">
        <v>167</v>
      </c>
      <c r="B40" s="590">
        <v>1369.8</v>
      </c>
      <c r="C40" s="574">
        <v>107.19</v>
      </c>
      <c r="D40" s="574">
        <v>100.31</v>
      </c>
      <c r="E40" s="574">
        <v>207.5</v>
      </c>
      <c r="F40" s="572">
        <v>10.02</v>
      </c>
      <c r="G40" s="572">
        <v>2.68</v>
      </c>
      <c r="H40" s="572">
        <v>-30.06</v>
      </c>
      <c r="I40" s="572">
        <v>-16.27</v>
      </c>
      <c r="J40" s="572">
        <v>0.4</v>
      </c>
      <c r="K40" s="572">
        <v>0.34</v>
      </c>
      <c r="L40" s="611">
        <v>0.34</v>
      </c>
      <c r="M40" s="611">
        <v>0.34</v>
      </c>
      <c r="O40" s="569" t="str">
        <f t="shared" si="5"/>
        <v>10.0</v>
      </c>
      <c r="P40" s="588" t="str">
        <f t="shared" si="6"/>
        <v>2.7</v>
      </c>
      <c r="Q40" s="588" t="str">
        <f t="shared" si="7"/>
        <v>-30.1</v>
      </c>
      <c r="R40" s="588" t="str">
        <f t="shared" si="8"/>
        <v>-16.3</v>
      </c>
      <c r="S40" s="588" t="str">
        <f t="shared" si="9"/>
        <v>0.4</v>
      </c>
      <c r="T40" s="588" t="str">
        <f t="shared" si="10"/>
        <v>0.3</v>
      </c>
      <c r="U40" s="588" t="str">
        <f t="shared" si="11"/>
        <v>0.3</v>
      </c>
      <c r="V40" s="589" t="str">
        <f t="shared" si="12"/>
        <v>0.3</v>
      </c>
    </row>
    <row r="41" spans="1:22" s="555" customFormat="1" ht="23.25" customHeight="1">
      <c r="A41" s="349" t="s">
        <v>168</v>
      </c>
      <c r="B41" s="590">
        <v>967.66</v>
      </c>
      <c r="C41" s="574">
        <v>58.04</v>
      </c>
      <c r="D41" s="574">
        <v>61.21</v>
      </c>
      <c r="E41" s="574">
        <v>119.25</v>
      </c>
      <c r="F41" s="572">
        <v>9.0399999999999991</v>
      </c>
      <c r="G41" s="572">
        <v>-28.71</v>
      </c>
      <c r="H41" s="572">
        <v>-43.37</v>
      </c>
      <c r="I41" s="572">
        <v>-37.07</v>
      </c>
      <c r="J41" s="572">
        <v>0.28000000000000003</v>
      </c>
      <c r="K41" s="572">
        <v>0.18</v>
      </c>
      <c r="L41" s="611">
        <v>0.21</v>
      </c>
      <c r="M41" s="611">
        <v>0.2</v>
      </c>
      <c r="O41" s="569" t="str">
        <f t="shared" si="5"/>
        <v>9.0</v>
      </c>
      <c r="P41" s="588" t="str">
        <f t="shared" si="6"/>
        <v>-28.7</v>
      </c>
      <c r="Q41" s="588" t="str">
        <f t="shared" si="7"/>
        <v>-43.4</v>
      </c>
      <c r="R41" s="588" t="str">
        <f t="shared" si="8"/>
        <v>-37.1</v>
      </c>
      <c r="S41" s="588" t="str">
        <f t="shared" si="9"/>
        <v>0.3</v>
      </c>
      <c r="T41" s="588" t="str">
        <f t="shared" si="10"/>
        <v>0.2</v>
      </c>
      <c r="U41" s="588" t="str">
        <f t="shared" si="11"/>
        <v>0.2</v>
      </c>
      <c r="V41" s="589" t="str">
        <f t="shared" si="12"/>
        <v>0.2</v>
      </c>
    </row>
    <row r="42" spans="1:22" s="555" customFormat="1" ht="23.25" customHeight="1">
      <c r="A42" s="349" t="s">
        <v>169</v>
      </c>
      <c r="B42" s="590">
        <v>2587.09</v>
      </c>
      <c r="C42" s="574">
        <v>207.28</v>
      </c>
      <c r="D42" s="574">
        <v>203.93</v>
      </c>
      <c r="E42" s="574">
        <v>411.21</v>
      </c>
      <c r="F42" s="572">
        <v>21.25</v>
      </c>
      <c r="G42" s="572">
        <v>25.16</v>
      </c>
      <c r="H42" s="572">
        <v>0.69</v>
      </c>
      <c r="I42" s="572">
        <v>11.7</v>
      </c>
      <c r="J42" s="572">
        <v>0.76</v>
      </c>
      <c r="K42" s="572">
        <v>0.66</v>
      </c>
      <c r="L42" s="611">
        <v>0.69</v>
      </c>
      <c r="M42" s="611">
        <v>0.67</v>
      </c>
      <c r="O42" s="569" t="str">
        <f t="shared" si="5"/>
        <v>21.3</v>
      </c>
      <c r="P42" s="588" t="str">
        <f t="shared" si="6"/>
        <v>25.2</v>
      </c>
      <c r="Q42" s="588" t="str">
        <f t="shared" si="7"/>
        <v>0.7</v>
      </c>
      <c r="R42" s="588" t="str">
        <f t="shared" si="8"/>
        <v>11.7</v>
      </c>
      <c r="S42" s="588" t="str">
        <f t="shared" si="9"/>
        <v>0.8</v>
      </c>
      <c r="T42" s="588" t="str">
        <f t="shared" si="10"/>
        <v>0.7</v>
      </c>
      <c r="U42" s="588" t="str">
        <f t="shared" si="11"/>
        <v>0.7</v>
      </c>
      <c r="V42" s="589" t="str">
        <f t="shared" si="12"/>
        <v>0.7</v>
      </c>
    </row>
    <row r="43" spans="1:22" s="555" customFormat="1" ht="23.25" customHeight="1">
      <c r="A43" s="349" t="s">
        <v>170</v>
      </c>
      <c r="B43" s="590">
        <v>4428.54</v>
      </c>
      <c r="C43" s="574">
        <v>365.62</v>
      </c>
      <c r="D43" s="574">
        <v>401.35</v>
      </c>
      <c r="E43" s="574">
        <v>766.98</v>
      </c>
      <c r="F43" s="572">
        <v>5.51</v>
      </c>
      <c r="G43" s="572">
        <v>10.95</v>
      </c>
      <c r="H43" s="572">
        <v>27.15</v>
      </c>
      <c r="I43" s="572">
        <v>18.88</v>
      </c>
      <c r="J43" s="572">
        <v>1.3</v>
      </c>
      <c r="K43" s="572">
        <v>1.1599999999999999</v>
      </c>
      <c r="L43" s="611">
        <v>1.36</v>
      </c>
      <c r="M43" s="611">
        <v>1.26</v>
      </c>
      <c r="O43" s="569" t="str">
        <f t="shared" si="5"/>
        <v>5.5</v>
      </c>
      <c r="P43" s="588" t="str">
        <f t="shared" si="6"/>
        <v>11.0</v>
      </c>
      <c r="Q43" s="588" t="str">
        <f t="shared" si="7"/>
        <v>27.2</v>
      </c>
      <c r="R43" s="588" t="str">
        <f t="shared" si="8"/>
        <v>18.9</v>
      </c>
      <c r="S43" s="588" t="str">
        <f t="shared" si="9"/>
        <v>1.3</v>
      </c>
      <c r="T43" s="588" t="str">
        <f t="shared" si="10"/>
        <v>1.2</v>
      </c>
      <c r="U43" s="588" t="str">
        <f t="shared" si="11"/>
        <v>1.4</v>
      </c>
      <c r="V43" s="589" t="str">
        <f t="shared" si="12"/>
        <v>1.3</v>
      </c>
    </row>
    <row r="44" spans="1:22" s="555" customFormat="1" ht="23.25" customHeight="1">
      <c r="A44" s="348" t="s">
        <v>171</v>
      </c>
      <c r="B44" s="586">
        <v>8129.9</v>
      </c>
      <c r="C44" s="587">
        <v>1093.05</v>
      </c>
      <c r="D44" s="587">
        <v>320.37</v>
      </c>
      <c r="E44" s="587">
        <v>1413.39</v>
      </c>
      <c r="F44" s="568">
        <v>69.790000000000006</v>
      </c>
      <c r="G44" s="568">
        <v>50.74</v>
      </c>
      <c r="H44" s="568">
        <v>-60.63</v>
      </c>
      <c r="I44" s="568">
        <v>-8.15</v>
      </c>
      <c r="J44" s="568">
        <v>2.39</v>
      </c>
      <c r="K44" s="568">
        <v>3.46</v>
      </c>
      <c r="L44" s="610">
        <v>1.0900000000000001</v>
      </c>
      <c r="M44" s="610">
        <v>2.3199999999999998</v>
      </c>
      <c r="O44" s="569" t="str">
        <f t="shared" si="5"/>
        <v>69.8</v>
      </c>
      <c r="P44" s="588" t="str">
        <f t="shared" si="6"/>
        <v>50.7</v>
      </c>
      <c r="Q44" s="588" t="str">
        <f t="shared" si="7"/>
        <v>-60.6</v>
      </c>
      <c r="R44" s="588" t="str">
        <f t="shared" si="8"/>
        <v>-8.2</v>
      </c>
      <c r="S44" s="588" t="str">
        <f t="shared" si="9"/>
        <v>2.4</v>
      </c>
      <c r="T44" s="588" t="str">
        <f t="shared" si="10"/>
        <v>3.5</v>
      </c>
      <c r="U44" s="588" t="str">
        <f t="shared" si="11"/>
        <v>1.1</v>
      </c>
      <c r="V44" s="589" t="str">
        <f t="shared" si="12"/>
        <v>2.3</v>
      </c>
    </row>
    <row r="45" spans="1:22" s="555" customFormat="1" ht="23.25" customHeight="1">
      <c r="A45" s="353" t="s">
        <v>172</v>
      </c>
      <c r="B45" s="591">
        <v>7029.08</v>
      </c>
      <c r="C45" s="592">
        <v>1019.77</v>
      </c>
      <c r="D45" s="592">
        <v>244.05</v>
      </c>
      <c r="E45" s="592">
        <v>1263.82</v>
      </c>
      <c r="F45" s="593">
        <v>79.88</v>
      </c>
      <c r="G45" s="593">
        <v>52.48</v>
      </c>
      <c r="H45" s="593">
        <v>-67.94</v>
      </c>
      <c r="I45" s="593">
        <v>-11.63</v>
      </c>
      <c r="J45" s="593">
        <v>2.0699999999999998</v>
      </c>
      <c r="K45" s="593">
        <v>3.23</v>
      </c>
      <c r="L45" s="612">
        <v>0.83</v>
      </c>
      <c r="M45" s="612">
        <v>2.0699999999999998</v>
      </c>
      <c r="O45" s="594" t="str">
        <f t="shared" si="5"/>
        <v>79.9</v>
      </c>
      <c r="P45" s="595" t="str">
        <f t="shared" si="6"/>
        <v>52.5</v>
      </c>
      <c r="Q45" s="595" t="str">
        <f t="shared" si="7"/>
        <v>-67.9</v>
      </c>
      <c r="R45" s="595" t="str">
        <f t="shared" si="8"/>
        <v>-11.6</v>
      </c>
      <c r="S45" s="595" t="str">
        <f t="shared" si="9"/>
        <v>2.1</v>
      </c>
      <c r="T45" s="595" t="str">
        <f t="shared" si="10"/>
        <v>3.2</v>
      </c>
      <c r="U45" s="595" t="str">
        <f t="shared" si="11"/>
        <v>0.8</v>
      </c>
      <c r="V45" s="596" t="str">
        <f t="shared" si="12"/>
        <v>2.1</v>
      </c>
    </row>
    <row r="46" spans="1:22" s="555" customFormat="1" ht="23.25" customHeight="1">
      <c r="A46" s="351" t="s">
        <v>705</v>
      </c>
      <c r="F46" s="564"/>
      <c r="G46" s="564"/>
      <c r="H46" s="564"/>
      <c r="I46" s="564"/>
      <c r="J46" s="564"/>
      <c r="K46" s="564"/>
      <c r="L46" s="564"/>
      <c r="M46" s="564"/>
    </row>
    <row r="47" spans="1:22" s="555" customFormat="1" ht="23.25" customHeight="1">
      <c r="A47" s="351" t="s">
        <v>39</v>
      </c>
      <c r="F47" s="564"/>
      <c r="G47" s="564"/>
      <c r="H47" s="564"/>
      <c r="I47" s="564"/>
      <c r="J47" s="564"/>
      <c r="K47" s="564"/>
      <c r="L47" s="564"/>
      <c r="M47" s="564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42">
        <f>E5-(E6+E23+E44)</f>
        <v>0</v>
      </c>
      <c r="J48" s="354">
        <f>J5-(J6+J23+J44)</f>
        <v>0</v>
      </c>
      <c r="K48" s="643">
        <f>K5-(K6+K23+K44)</f>
        <v>0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71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696" t="s">
        <v>107</v>
      </c>
      <c r="C1" s="696"/>
      <c r="D1" s="696"/>
      <c r="E1" s="696"/>
      <c r="F1" s="696" t="s">
        <v>43</v>
      </c>
      <c r="G1" s="696"/>
      <c r="H1" s="696"/>
      <c r="I1" s="696"/>
      <c r="J1" s="696" t="s">
        <v>44</v>
      </c>
      <c r="K1" s="696"/>
      <c r="L1" s="696"/>
      <c r="M1" s="696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17" t="str">
        <f>'T3_data(t)'!E3</f>
        <v>ม.ค.</v>
      </c>
      <c r="E3" s="617" t="str">
        <f>'T3_data(t)'!F3</f>
        <v>ม.ค.-ม.ค.</v>
      </c>
      <c r="F3" s="452" t="s">
        <v>45</v>
      </c>
      <c r="G3" s="452" t="s">
        <v>45</v>
      </c>
      <c r="H3" s="618" t="str">
        <f>D3</f>
        <v>ม.ค.</v>
      </c>
      <c r="I3" s="618" t="str">
        <f>E3</f>
        <v>ม.ค.-ม.ค.</v>
      </c>
      <c r="J3" s="452" t="s">
        <v>45</v>
      </c>
      <c r="K3" s="452" t="s">
        <v>45</v>
      </c>
      <c r="L3" s="618" t="str">
        <f>H3</f>
        <v>ม.ค.</v>
      </c>
      <c r="M3" s="618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2026-03-16T16:00:50Z</cp:lastPrinted>
  <dcterms:created xsi:type="dcterms:W3CDTF">2000-06-22T13:10:24Z</dcterms:created>
  <dcterms:modified xsi:type="dcterms:W3CDTF">2026-03-23T09:36:26Z</dcterms:modified>
  <cp:category/>
  <cp:contentStatus/>
</cp:coreProperties>
</file>